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070" activeTab="1"/>
  </bookViews>
  <sheets>
    <sheet name="１次入力" sheetId="1" r:id="rId1"/>
    <sheet name="1次星取" sheetId="2" r:id="rId2"/>
    <sheet name="１次予測" sheetId="3" r:id="rId3"/>
    <sheet name="明日はこうなる予" sheetId="4" r:id="rId4"/>
    <sheet name="決勝入力 " sheetId="5" r:id="rId5"/>
    <sheet name="決勝（上位）" sheetId="6" r:id="rId6"/>
    <sheet name="決勝（下位）" sheetId="7" r:id="rId7"/>
    <sheet name="決勝予測" sheetId="8" r:id="rId8"/>
    <sheet name="明日はこうなる決" sheetId="9" r:id="rId9"/>
  </sheets>
  <externalReferences>
    <externalReference r:id="rId12"/>
  </externalReferences>
  <definedNames>
    <definedName name="_xlnm.Print_Area" localSheetId="1">'1次星取'!$A$1:$DC$76</definedName>
    <definedName name="_xlnm.Print_Area" localSheetId="6">'決勝（下位）'!$A$1:$BY$51</definedName>
    <definedName name="_xlnm.Print_Area" localSheetId="5">'決勝（上位）'!$A$1:$BG$37</definedName>
  </definedNames>
  <calcPr fullCalcOnLoad="1"/>
</workbook>
</file>

<file path=xl/comments2.xml><?xml version="1.0" encoding="utf-8"?>
<comments xmlns="http://schemas.openxmlformats.org/spreadsheetml/2006/main">
  <authors>
    <author>t</author>
    <author>三共油化</author>
  </authors>
  <commentList>
    <comment ref="L9" authorId="0">
      <text>
        <r>
          <rPr>
            <b/>
            <sz val="9"/>
            <rFont val="ＭＳ Ｐゴシック"/>
            <family val="3"/>
          </rPr>
          <t>t:</t>
        </r>
        <r>
          <rPr>
            <sz val="9"/>
            <rFont val="ＭＳ Ｐゴシック"/>
            <family val="3"/>
          </rPr>
          <t xml:space="preserve">
試合数のカウント
</t>
        </r>
      </text>
    </comment>
    <comment ref="BV5" authorId="0">
      <text>
        <r>
          <rPr>
            <b/>
            <sz val="9"/>
            <rFont val="ＭＳ Ｐゴシック"/>
            <family val="3"/>
          </rPr>
          <t>t:</t>
        </r>
        <r>
          <rPr>
            <sz val="9"/>
            <rFont val="ＭＳ Ｐゴシック"/>
            <family val="3"/>
          </rPr>
          <t xml:space="preserve">
負け数のカウント
</t>
        </r>
      </text>
    </comment>
    <comment ref="L7" authorId="1">
      <text>
        <r>
          <rPr>
            <sz val="9"/>
            <rFont val="ＭＳ Ｐゴシック"/>
            <family val="3"/>
          </rPr>
          <t xml:space="preserve">総得点
</t>
        </r>
      </text>
    </comment>
    <comment ref="U7" authorId="1">
      <text>
        <r>
          <rPr>
            <sz val="9"/>
            <rFont val="ＭＳ Ｐゴシック"/>
            <family val="3"/>
          </rPr>
          <t xml:space="preserve">総得点
</t>
        </r>
      </text>
    </comment>
    <comment ref="AD7" authorId="1">
      <text>
        <r>
          <rPr>
            <sz val="9"/>
            <rFont val="ＭＳ Ｐゴシック"/>
            <family val="3"/>
          </rPr>
          <t xml:space="preserve">総得点
</t>
        </r>
      </text>
    </comment>
    <comment ref="AM7" authorId="1">
      <text>
        <r>
          <rPr>
            <sz val="9"/>
            <rFont val="ＭＳ Ｐゴシック"/>
            <family val="3"/>
          </rPr>
          <t xml:space="preserve">総得点
</t>
        </r>
      </text>
    </comment>
    <comment ref="AV7" authorId="1">
      <text>
        <r>
          <rPr>
            <sz val="9"/>
            <rFont val="ＭＳ Ｐゴシック"/>
            <family val="3"/>
          </rPr>
          <t xml:space="preserve">総得点
</t>
        </r>
      </text>
    </comment>
    <comment ref="BE7" authorId="1">
      <text>
        <r>
          <rPr>
            <sz val="9"/>
            <rFont val="ＭＳ Ｐゴシック"/>
            <family val="3"/>
          </rPr>
          <t xml:space="preserve">総得点
</t>
        </r>
      </text>
    </comment>
    <comment ref="BN7" authorId="1">
      <text>
        <r>
          <rPr>
            <sz val="9"/>
            <rFont val="ＭＳ Ｐゴシック"/>
            <family val="3"/>
          </rPr>
          <t xml:space="preserve">総得点
</t>
        </r>
      </text>
    </comment>
    <comment ref="BV7" authorId="1">
      <text>
        <r>
          <rPr>
            <b/>
            <sz val="9"/>
            <rFont val="ＭＳ Ｐゴシック"/>
            <family val="3"/>
          </rPr>
          <t xml:space="preserve">失点
</t>
        </r>
      </text>
    </comment>
    <comment ref="BM7" authorId="1">
      <text>
        <r>
          <rPr>
            <b/>
            <sz val="9"/>
            <rFont val="ＭＳ Ｐゴシック"/>
            <family val="3"/>
          </rPr>
          <t xml:space="preserve">失点
</t>
        </r>
      </text>
    </comment>
    <comment ref="BD7" authorId="1">
      <text>
        <r>
          <rPr>
            <b/>
            <sz val="9"/>
            <rFont val="ＭＳ Ｐゴシック"/>
            <family val="3"/>
          </rPr>
          <t xml:space="preserve">失点
</t>
        </r>
      </text>
    </comment>
    <comment ref="AU7" authorId="1">
      <text>
        <r>
          <rPr>
            <b/>
            <sz val="9"/>
            <rFont val="ＭＳ Ｐゴシック"/>
            <family val="3"/>
          </rPr>
          <t xml:space="preserve">失点
</t>
        </r>
      </text>
    </comment>
    <comment ref="AL7" authorId="1">
      <text>
        <r>
          <rPr>
            <b/>
            <sz val="9"/>
            <rFont val="ＭＳ Ｐゴシック"/>
            <family val="3"/>
          </rPr>
          <t xml:space="preserve">失点
</t>
        </r>
      </text>
    </comment>
    <comment ref="AC7" authorId="1">
      <text>
        <r>
          <rPr>
            <b/>
            <sz val="9"/>
            <rFont val="ＭＳ Ｐゴシック"/>
            <family val="3"/>
          </rPr>
          <t xml:space="preserve">失点
</t>
        </r>
      </text>
    </comment>
    <comment ref="T7" authorId="1">
      <text>
        <r>
          <rPr>
            <b/>
            <sz val="9"/>
            <rFont val="ＭＳ Ｐゴシック"/>
            <family val="3"/>
          </rPr>
          <t xml:space="preserve">失点
</t>
        </r>
      </text>
    </comment>
    <comment ref="U9" authorId="0">
      <text>
        <r>
          <rPr>
            <b/>
            <sz val="9"/>
            <rFont val="ＭＳ Ｐゴシック"/>
            <family val="3"/>
          </rPr>
          <t>t:</t>
        </r>
        <r>
          <rPr>
            <sz val="9"/>
            <rFont val="ＭＳ Ｐゴシック"/>
            <family val="3"/>
          </rPr>
          <t xml:space="preserve">
試合数のカウント
</t>
        </r>
      </text>
    </comment>
    <comment ref="AD9" authorId="0">
      <text>
        <r>
          <rPr>
            <b/>
            <sz val="9"/>
            <rFont val="ＭＳ Ｐゴシック"/>
            <family val="3"/>
          </rPr>
          <t>t:</t>
        </r>
        <r>
          <rPr>
            <sz val="9"/>
            <rFont val="ＭＳ Ｐゴシック"/>
            <family val="3"/>
          </rPr>
          <t xml:space="preserve">
試合数のカウント
</t>
        </r>
      </text>
    </comment>
    <comment ref="AM9" authorId="0">
      <text>
        <r>
          <rPr>
            <b/>
            <sz val="9"/>
            <rFont val="ＭＳ Ｐゴシック"/>
            <family val="3"/>
          </rPr>
          <t>t:</t>
        </r>
        <r>
          <rPr>
            <sz val="9"/>
            <rFont val="ＭＳ Ｐゴシック"/>
            <family val="3"/>
          </rPr>
          <t xml:space="preserve">
試合数のカウント
</t>
        </r>
      </text>
    </comment>
    <comment ref="AV9" authorId="0">
      <text>
        <r>
          <rPr>
            <b/>
            <sz val="9"/>
            <rFont val="ＭＳ Ｐゴシック"/>
            <family val="3"/>
          </rPr>
          <t>t:</t>
        </r>
        <r>
          <rPr>
            <sz val="9"/>
            <rFont val="ＭＳ Ｐゴシック"/>
            <family val="3"/>
          </rPr>
          <t xml:space="preserve">
試合数のカウント
</t>
        </r>
      </text>
    </comment>
    <comment ref="BE9" authorId="0">
      <text>
        <r>
          <rPr>
            <b/>
            <sz val="9"/>
            <rFont val="ＭＳ Ｐゴシック"/>
            <family val="3"/>
          </rPr>
          <t>t:</t>
        </r>
        <r>
          <rPr>
            <sz val="9"/>
            <rFont val="ＭＳ Ｐゴシック"/>
            <family val="3"/>
          </rPr>
          <t xml:space="preserve">
試合数のカウント
</t>
        </r>
      </text>
    </comment>
    <comment ref="BN9" authorId="0">
      <text>
        <r>
          <rPr>
            <b/>
            <sz val="9"/>
            <rFont val="ＭＳ Ｐゴシック"/>
            <family val="3"/>
          </rPr>
          <t>t:</t>
        </r>
        <r>
          <rPr>
            <sz val="9"/>
            <rFont val="ＭＳ Ｐゴシック"/>
            <family val="3"/>
          </rPr>
          <t xml:space="preserve">
試合数のカウント
</t>
        </r>
      </text>
    </comment>
    <comment ref="BV12" authorId="0">
      <text>
        <r>
          <rPr>
            <b/>
            <sz val="9"/>
            <rFont val="ＭＳ Ｐゴシック"/>
            <family val="3"/>
          </rPr>
          <t>t:</t>
        </r>
        <r>
          <rPr>
            <sz val="9"/>
            <rFont val="ＭＳ Ｐゴシック"/>
            <family val="3"/>
          </rPr>
          <t xml:space="preserve">
負け数のカウント
</t>
        </r>
      </text>
    </comment>
    <comment ref="BV19" authorId="0">
      <text>
        <r>
          <rPr>
            <b/>
            <sz val="9"/>
            <rFont val="ＭＳ Ｐゴシック"/>
            <family val="3"/>
          </rPr>
          <t>t:</t>
        </r>
        <r>
          <rPr>
            <sz val="9"/>
            <rFont val="ＭＳ Ｐゴシック"/>
            <family val="3"/>
          </rPr>
          <t xml:space="preserve">
負け数のカウント
</t>
        </r>
      </text>
    </comment>
    <comment ref="BV26" authorId="0">
      <text>
        <r>
          <rPr>
            <b/>
            <sz val="9"/>
            <rFont val="ＭＳ Ｐゴシック"/>
            <family val="3"/>
          </rPr>
          <t>t:</t>
        </r>
        <r>
          <rPr>
            <sz val="9"/>
            <rFont val="ＭＳ Ｐゴシック"/>
            <family val="3"/>
          </rPr>
          <t xml:space="preserve">
負け数のカウント
</t>
        </r>
      </text>
    </comment>
    <comment ref="BV33" authorId="0">
      <text>
        <r>
          <rPr>
            <b/>
            <sz val="9"/>
            <rFont val="ＭＳ Ｐゴシック"/>
            <family val="3"/>
          </rPr>
          <t>t:</t>
        </r>
        <r>
          <rPr>
            <sz val="9"/>
            <rFont val="ＭＳ Ｐゴシック"/>
            <family val="3"/>
          </rPr>
          <t xml:space="preserve">
負け数のカウント
</t>
        </r>
      </text>
    </comment>
    <comment ref="BV40" authorId="0">
      <text>
        <r>
          <rPr>
            <b/>
            <sz val="9"/>
            <rFont val="ＭＳ Ｐゴシック"/>
            <family val="3"/>
          </rPr>
          <t>t:</t>
        </r>
        <r>
          <rPr>
            <sz val="9"/>
            <rFont val="ＭＳ Ｐゴシック"/>
            <family val="3"/>
          </rPr>
          <t xml:space="preserve">
負け数のカウント
</t>
        </r>
      </text>
    </comment>
    <comment ref="BV47" authorId="0">
      <text>
        <r>
          <rPr>
            <b/>
            <sz val="9"/>
            <rFont val="ＭＳ Ｐゴシック"/>
            <family val="3"/>
          </rPr>
          <t>t:</t>
        </r>
        <r>
          <rPr>
            <sz val="9"/>
            <rFont val="ＭＳ Ｐゴシック"/>
            <family val="3"/>
          </rPr>
          <t xml:space="preserve">
負け数のカウント
</t>
        </r>
      </text>
    </comment>
    <comment ref="BM68" authorId="0">
      <text>
        <r>
          <rPr>
            <b/>
            <sz val="9"/>
            <rFont val="ＭＳ Ｐゴシック"/>
            <family val="3"/>
          </rPr>
          <t>t:</t>
        </r>
        <r>
          <rPr>
            <sz val="9"/>
            <rFont val="ＭＳ Ｐゴシック"/>
            <family val="3"/>
          </rPr>
          <t xml:space="preserve">
負け数のカウント
</t>
        </r>
      </text>
    </comment>
    <comment ref="BM40" authorId="0">
      <text>
        <r>
          <rPr>
            <b/>
            <sz val="9"/>
            <rFont val="ＭＳ Ｐゴシック"/>
            <family val="3"/>
          </rPr>
          <t>t:</t>
        </r>
        <r>
          <rPr>
            <sz val="9"/>
            <rFont val="ＭＳ Ｐゴシック"/>
            <family val="3"/>
          </rPr>
          <t xml:space="preserve">
負け数のカウント
</t>
        </r>
      </text>
    </comment>
    <comment ref="BM33" authorId="0">
      <text>
        <r>
          <rPr>
            <b/>
            <sz val="9"/>
            <rFont val="ＭＳ Ｐゴシック"/>
            <family val="3"/>
          </rPr>
          <t>t:</t>
        </r>
        <r>
          <rPr>
            <sz val="9"/>
            <rFont val="ＭＳ Ｐゴシック"/>
            <family val="3"/>
          </rPr>
          <t xml:space="preserve">
負け数のカウント
</t>
        </r>
      </text>
    </comment>
    <comment ref="BM26" authorId="0">
      <text>
        <r>
          <rPr>
            <b/>
            <sz val="9"/>
            <rFont val="ＭＳ Ｐゴシック"/>
            <family val="3"/>
          </rPr>
          <t>t:</t>
        </r>
        <r>
          <rPr>
            <sz val="9"/>
            <rFont val="ＭＳ Ｐゴシック"/>
            <family val="3"/>
          </rPr>
          <t xml:space="preserve">
負け数のカウント
</t>
        </r>
      </text>
    </comment>
    <comment ref="BM19" authorId="0">
      <text>
        <r>
          <rPr>
            <b/>
            <sz val="9"/>
            <rFont val="ＭＳ Ｐゴシック"/>
            <family val="3"/>
          </rPr>
          <t>t:</t>
        </r>
        <r>
          <rPr>
            <sz val="9"/>
            <rFont val="ＭＳ Ｐゴシック"/>
            <family val="3"/>
          </rPr>
          <t xml:space="preserve">
負け数のカウント
</t>
        </r>
      </text>
    </comment>
    <comment ref="BM12" authorId="0">
      <text>
        <r>
          <rPr>
            <b/>
            <sz val="9"/>
            <rFont val="ＭＳ Ｐゴシック"/>
            <family val="3"/>
          </rPr>
          <t>t:</t>
        </r>
        <r>
          <rPr>
            <sz val="9"/>
            <rFont val="ＭＳ Ｐゴシック"/>
            <family val="3"/>
          </rPr>
          <t xml:space="preserve">
負け数のカウント
</t>
        </r>
      </text>
    </comment>
    <comment ref="BM5" authorId="0">
      <text>
        <r>
          <rPr>
            <b/>
            <sz val="9"/>
            <rFont val="ＭＳ Ｐゴシック"/>
            <family val="3"/>
          </rPr>
          <t>t:</t>
        </r>
        <r>
          <rPr>
            <sz val="9"/>
            <rFont val="ＭＳ Ｐゴシック"/>
            <family val="3"/>
          </rPr>
          <t xml:space="preserve">
負け数のカウント
</t>
        </r>
      </text>
    </comment>
    <comment ref="BD5" authorId="0">
      <text>
        <r>
          <rPr>
            <b/>
            <sz val="9"/>
            <rFont val="ＭＳ Ｐゴシック"/>
            <family val="3"/>
          </rPr>
          <t>t:</t>
        </r>
        <r>
          <rPr>
            <sz val="9"/>
            <rFont val="ＭＳ Ｐゴシック"/>
            <family val="3"/>
          </rPr>
          <t xml:space="preserve">
負け数のカウント
</t>
        </r>
      </text>
    </comment>
    <comment ref="BD12" authorId="0">
      <text>
        <r>
          <rPr>
            <b/>
            <sz val="9"/>
            <rFont val="ＭＳ Ｐゴシック"/>
            <family val="3"/>
          </rPr>
          <t>t:</t>
        </r>
        <r>
          <rPr>
            <sz val="9"/>
            <rFont val="ＭＳ Ｐゴシック"/>
            <family val="3"/>
          </rPr>
          <t xml:space="preserve">
負け数のカウント
</t>
        </r>
      </text>
    </comment>
    <comment ref="BD19" authorId="0">
      <text>
        <r>
          <rPr>
            <b/>
            <sz val="9"/>
            <rFont val="ＭＳ Ｐゴシック"/>
            <family val="3"/>
          </rPr>
          <t>t:</t>
        </r>
        <r>
          <rPr>
            <sz val="9"/>
            <rFont val="ＭＳ Ｐゴシック"/>
            <family val="3"/>
          </rPr>
          <t xml:space="preserve">
負け数のカウント
</t>
        </r>
      </text>
    </comment>
    <comment ref="BD26" authorId="0">
      <text>
        <r>
          <rPr>
            <b/>
            <sz val="9"/>
            <rFont val="ＭＳ Ｐゴシック"/>
            <family val="3"/>
          </rPr>
          <t>t:</t>
        </r>
        <r>
          <rPr>
            <sz val="9"/>
            <rFont val="ＭＳ Ｐゴシック"/>
            <family val="3"/>
          </rPr>
          <t xml:space="preserve">
負け数のカウント
</t>
        </r>
      </text>
    </comment>
    <comment ref="BD33" authorId="0">
      <text>
        <r>
          <rPr>
            <b/>
            <sz val="9"/>
            <rFont val="ＭＳ Ｐゴシック"/>
            <family val="3"/>
          </rPr>
          <t>t:</t>
        </r>
        <r>
          <rPr>
            <sz val="9"/>
            <rFont val="ＭＳ Ｐゴシック"/>
            <family val="3"/>
          </rPr>
          <t xml:space="preserve">
負け数のカウント
</t>
        </r>
      </text>
    </comment>
    <comment ref="BD47" authorId="0">
      <text>
        <r>
          <rPr>
            <b/>
            <sz val="9"/>
            <rFont val="ＭＳ Ｐゴシック"/>
            <family val="3"/>
          </rPr>
          <t>t:</t>
        </r>
        <r>
          <rPr>
            <sz val="9"/>
            <rFont val="ＭＳ Ｐゴシック"/>
            <family val="3"/>
          </rPr>
          <t xml:space="preserve">
負け数のカウント
</t>
        </r>
      </text>
    </comment>
    <comment ref="BD68" authorId="0">
      <text>
        <r>
          <rPr>
            <b/>
            <sz val="9"/>
            <rFont val="ＭＳ Ｐゴシック"/>
            <family val="3"/>
          </rPr>
          <t>t:</t>
        </r>
        <r>
          <rPr>
            <sz val="9"/>
            <rFont val="ＭＳ Ｐゴシック"/>
            <family val="3"/>
          </rPr>
          <t xml:space="preserve">
負け数のカウント
</t>
        </r>
      </text>
    </comment>
    <comment ref="AU68" authorId="0">
      <text>
        <r>
          <rPr>
            <b/>
            <sz val="9"/>
            <rFont val="ＭＳ Ｐゴシック"/>
            <family val="3"/>
          </rPr>
          <t>t:</t>
        </r>
        <r>
          <rPr>
            <sz val="9"/>
            <rFont val="ＭＳ Ｐゴシック"/>
            <family val="3"/>
          </rPr>
          <t xml:space="preserve">
負け数のカウント
</t>
        </r>
      </text>
    </comment>
    <comment ref="AU47" authorId="0">
      <text>
        <r>
          <rPr>
            <b/>
            <sz val="9"/>
            <rFont val="ＭＳ Ｐゴシック"/>
            <family val="3"/>
          </rPr>
          <t>t:</t>
        </r>
        <r>
          <rPr>
            <sz val="9"/>
            <rFont val="ＭＳ Ｐゴシック"/>
            <family val="3"/>
          </rPr>
          <t xml:space="preserve">
負け数のカウント
</t>
        </r>
      </text>
    </comment>
    <comment ref="AU40" authorId="0">
      <text>
        <r>
          <rPr>
            <b/>
            <sz val="9"/>
            <rFont val="ＭＳ Ｐゴシック"/>
            <family val="3"/>
          </rPr>
          <t>t:</t>
        </r>
        <r>
          <rPr>
            <sz val="9"/>
            <rFont val="ＭＳ Ｐゴシック"/>
            <family val="3"/>
          </rPr>
          <t xml:space="preserve">
負け数のカウント
</t>
        </r>
      </text>
    </comment>
    <comment ref="AU26" authorId="0">
      <text>
        <r>
          <rPr>
            <b/>
            <sz val="9"/>
            <rFont val="ＭＳ Ｐゴシック"/>
            <family val="3"/>
          </rPr>
          <t>t:</t>
        </r>
        <r>
          <rPr>
            <sz val="9"/>
            <rFont val="ＭＳ Ｐゴシック"/>
            <family val="3"/>
          </rPr>
          <t xml:space="preserve">
負け数のカウント
</t>
        </r>
      </text>
    </comment>
    <comment ref="AU19" authorId="0">
      <text>
        <r>
          <rPr>
            <b/>
            <sz val="9"/>
            <rFont val="ＭＳ Ｐゴシック"/>
            <family val="3"/>
          </rPr>
          <t>t:</t>
        </r>
        <r>
          <rPr>
            <sz val="9"/>
            <rFont val="ＭＳ Ｐゴシック"/>
            <family val="3"/>
          </rPr>
          <t xml:space="preserve">
負け数のカウント
</t>
        </r>
      </text>
    </comment>
    <comment ref="AU12" authorId="0">
      <text>
        <r>
          <rPr>
            <b/>
            <sz val="9"/>
            <rFont val="ＭＳ Ｐゴシック"/>
            <family val="3"/>
          </rPr>
          <t>t:</t>
        </r>
        <r>
          <rPr>
            <sz val="9"/>
            <rFont val="ＭＳ Ｐゴシック"/>
            <family val="3"/>
          </rPr>
          <t xml:space="preserve">
負け数のカウント
</t>
        </r>
      </text>
    </comment>
    <comment ref="AU5" authorId="0">
      <text>
        <r>
          <rPr>
            <b/>
            <sz val="9"/>
            <rFont val="ＭＳ Ｐゴシック"/>
            <family val="3"/>
          </rPr>
          <t>t:</t>
        </r>
        <r>
          <rPr>
            <sz val="9"/>
            <rFont val="ＭＳ Ｐゴシック"/>
            <family val="3"/>
          </rPr>
          <t xml:space="preserve">
負け数のカウント
</t>
        </r>
      </text>
    </comment>
    <comment ref="AL5" authorId="0">
      <text>
        <r>
          <rPr>
            <b/>
            <sz val="9"/>
            <rFont val="ＭＳ Ｐゴシック"/>
            <family val="3"/>
          </rPr>
          <t>t:</t>
        </r>
        <r>
          <rPr>
            <sz val="9"/>
            <rFont val="ＭＳ Ｐゴシック"/>
            <family val="3"/>
          </rPr>
          <t xml:space="preserve">
負け数のカウント
</t>
        </r>
      </text>
    </comment>
    <comment ref="AL12" authorId="0">
      <text>
        <r>
          <rPr>
            <b/>
            <sz val="9"/>
            <rFont val="ＭＳ Ｐゴシック"/>
            <family val="3"/>
          </rPr>
          <t>t:</t>
        </r>
        <r>
          <rPr>
            <sz val="9"/>
            <rFont val="ＭＳ Ｐゴシック"/>
            <family val="3"/>
          </rPr>
          <t xml:space="preserve">
負け数のカウント
</t>
        </r>
      </text>
    </comment>
    <comment ref="AL19" authorId="0">
      <text>
        <r>
          <rPr>
            <b/>
            <sz val="9"/>
            <rFont val="ＭＳ Ｐゴシック"/>
            <family val="3"/>
          </rPr>
          <t>t:</t>
        </r>
        <r>
          <rPr>
            <sz val="9"/>
            <rFont val="ＭＳ Ｐゴシック"/>
            <family val="3"/>
          </rPr>
          <t xml:space="preserve">
負け数のカウント
</t>
        </r>
      </text>
    </comment>
    <comment ref="AL33" authorId="0">
      <text>
        <r>
          <rPr>
            <b/>
            <sz val="9"/>
            <rFont val="ＭＳ Ｐゴシック"/>
            <family val="3"/>
          </rPr>
          <t>t:</t>
        </r>
        <r>
          <rPr>
            <sz val="9"/>
            <rFont val="ＭＳ Ｐゴシック"/>
            <family val="3"/>
          </rPr>
          <t xml:space="preserve">
負け数のカウント
</t>
        </r>
      </text>
    </comment>
    <comment ref="AL40" authorId="0">
      <text>
        <r>
          <rPr>
            <b/>
            <sz val="9"/>
            <rFont val="ＭＳ Ｐゴシック"/>
            <family val="3"/>
          </rPr>
          <t>t:</t>
        </r>
        <r>
          <rPr>
            <sz val="9"/>
            <rFont val="ＭＳ Ｐゴシック"/>
            <family val="3"/>
          </rPr>
          <t xml:space="preserve">
負け数のカウント
</t>
        </r>
      </text>
    </comment>
    <comment ref="AL47" authorId="0">
      <text>
        <r>
          <rPr>
            <b/>
            <sz val="9"/>
            <rFont val="ＭＳ Ｐゴシック"/>
            <family val="3"/>
          </rPr>
          <t>t:</t>
        </r>
        <r>
          <rPr>
            <sz val="9"/>
            <rFont val="ＭＳ Ｐゴシック"/>
            <family val="3"/>
          </rPr>
          <t xml:space="preserve">
負け数のカウント
</t>
        </r>
      </text>
    </comment>
    <comment ref="AL68" authorId="0">
      <text>
        <r>
          <rPr>
            <b/>
            <sz val="9"/>
            <rFont val="ＭＳ Ｐゴシック"/>
            <family val="3"/>
          </rPr>
          <t>t:</t>
        </r>
        <r>
          <rPr>
            <sz val="9"/>
            <rFont val="ＭＳ Ｐゴシック"/>
            <family val="3"/>
          </rPr>
          <t xml:space="preserve">
負け数のカウント
</t>
        </r>
      </text>
    </comment>
    <comment ref="AC68" authorId="0">
      <text>
        <r>
          <rPr>
            <b/>
            <sz val="9"/>
            <rFont val="ＭＳ Ｐゴシック"/>
            <family val="3"/>
          </rPr>
          <t>t:</t>
        </r>
        <r>
          <rPr>
            <sz val="9"/>
            <rFont val="ＭＳ Ｐゴシック"/>
            <family val="3"/>
          </rPr>
          <t xml:space="preserve">
負け数のカウント
</t>
        </r>
      </text>
    </comment>
    <comment ref="AC47" authorId="0">
      <text>
        <r>
          <rPr>
            <b/>
            <sz val="9"/>
            <rFont val="ＭＳ Ｐゴシック"/>
            <family val="3"/>
          </rPr>
          <t>t:</t>
        </r>
        <r>
          <rPr>
            <sz val="9"/>
            <rFont val="ＭＳ Ｐゴシック"/>
            <family val="3"/>
          </rPr>
          <t xml:space="preserve">
負け数のカウント
</t>
        </r>
      </text>
    </comment>
    <comment ref="AC40" authorId="0">
      <text>
        <r>
          <rPr>
            <b/>
            <sz val="9"/>
            <rFont val="ＭＳ Ｐゴシック"/>
            <family val="3"/>
          </rPr>
          <t>t:</t>
        </r>
        <r>
          <rPr>
            <sz val="9"/>
            <rFont val="ＭＳ Ｐゴシック"/>
            <family val="3"/>
          </rPr>
          <t xml:space="preserve">
負け数のカウント
</t>
        </r>
      </text>
    </comment>
    <comment ref="AC33" authorId="0">
      <text>
        <r>
          <rPr>
            <b/>
            <sz val="9"/>
            <rFont val="ＭＳ Ｐゴシック"/>
            <family val="3"/>
          </rPr>
          <t>t:</t>
        </r>
        <r>
          <rPr>
            <sz val="9"/>
            <rFont val="ＭＳ Ｐゴシック"/>
            <family val="3"/>
          </rPr>
          <t xml:space="preserve">
負け数のカウント
</t>
        </r>
      </text>
    </comment>
    <comment ref="AC26" authorId="0">
      <text>
        <r>
          <rPr>
            <b/>
            <sz val="9"/>
            <rFont val="ＭＳ Ｐゴシック"/>
            <family val="3"/>
          </rPr>
          <t>t:</t>
        </r>
        <r>
          <rPr>
            <sz val="9"/>
            <rFont val="ＭＳ Ｐゴシック"/>
            <family val="3"/>
          </rPr>
          <t xml:space="preserve">
負け数のカウント
</t>
        </r>
      </text>
    </comment>
    <comment ref="AC12" authorId="0">
      <text>
        <r>
          <rPr>
            <b/>
            <sz val="9"/>
            <rFont val="ＭＳ Ｐゴシック"/>
            <family val="3"/>
          </rPr>
          <t>t:</t>
        </r>
        <r>
          <rPr>
            <sz val="9"/>
            <rFont val="ＭＳ Ｐゴシック"/>
            <family val="3"/>
          </rPr>
          <t xml:space="preserve">
負け数のカウント
</t>
        </r>
      </text>
    </comment>
    <comment ref="AC5" authorId="0">
      <text>
        <r>
          <rPr>
            <b/>
            <sz val="9"/>
            <rFont val="ＭＳ Ｐゴシック"/>
            <family val="3"/>
          </rPr>
          <t>t:</t>
        </r>
        <r>
          <rPr>
            <sz val="9"/>
            <rFont val="ＭＳ Ｐゴシック"/>
            <family val="3"/>
          </rPr>
          <t xml:space="preserve">
負け数のカウント
</t>
        </r>
      </text>
    </comment>
    <comment ref="T5" authorId="0">
      <text>
        <r>
          <rPr>
            <b/>
            <sz val="9"/>
            <rFont val="ＭＳ Ｐゴシック"/>
            <family val="3"/>
          </rPr>
          <t>t:</t>
        </r>
        <r>
          <rPr>
            <sz val="9"/>
            <rFont val="ＭＳ Ｐゴシック"/>
            <family val="3"/>
          </rPr>
          <t xml:space="preserve">
負け数のカウント
</t>
        </r>
      </text>
    </comment>
    <comment ref="T19" authorId="0">
      <text>
        <r>
          <rPr>
            <b/>
            <sz val="9"/>
            <rFont val="ＭＳ Ｐゴシック"/>
            <family val="3"/>
          </rPr>
          <t>t:</t>
        </r>
        <r>
          <rPr>
            <sz val="9"/>
            <rFont val="ＭＳ Ｐゴシック"/>
            <family val="3"/>
          </rPr>
          <t xml:space="preserve">
負け数のカウント
</t>
        </r>
      </text>
    </comment>
    <comment ref="T26" authorId="0">
      <text>
        <r>
          <rPr>
            <b/>
            <sz val="9"/>
            <rFont val="ＭＳ Ｐゴシック"/>
            <family val="3"/>
          </rPr>
          <t>t:</t>
        </r>
        <r>
          <rPr>
            <sz val="9"/>
            <rFont val="ＭＳ Ｐゴシック"/>
            <family val="3"/>
          </rPr>
          <t xml:space="preserve">
負け数のカウント
</t>
        </r>
      </text>
    </comment>
    <comment ref="T33" authorId="0">
      <text>
        <r>
          <rPr>
            <b/>
            <sz val="9"/>
            <rFont val="ＭＳ Ｐゴシック"/>
            <family val="3"/>
          </rPr>
          <t>t:</t>
        </r>
        <r>
          <rPr>
            <sz val="9"/>
            <rFont val="ＭＳ Ｐゴシック"/>
            <family val="3"/>
          </rPr>
          <t xml:space="preserve">
負け数のカウント
</t>
        </r>
      </text>
    </comment>
    <comment ref="T40" authorId="0">
      <text>
        <r>
          <rPr>
            <b/>
            <sz val="9"/>
            <rFont val="ＭＳ Ｐゴシック"/>
            <family val="3"/>
          </rPr>
          <t>t:</t>
        </r>
        <r>
          <rPr>
            <sz val="9"/>
            <rFont val="ＭＳ Ｐゴシック"/>
            <family val="3"/>
          </rPr>
          <t xml:space="preserve">
負け数のカウント
</t>
        </r>
      </text>
    </comment>
    <comment ref="T47" authorId="0">
      <text>
        <r>
          <rPr>
            <b/>
            <sz val="9"/>
            <rFont val="ＭＳ Ｐゴシック"/>
            <family val="3"/>
          </rPr>
          <t>t:</t>
        </r>
        <r>
          <rPr>
            <sz val="9"/>
            <rFont val="ＭＳ Ｐゴシック"/>
            <family val="3"/>
          </rPr>
          <t xml:space="preserve">
負け数のカウント
</t>
        </r>
      </text>
    </comment>
    <comment ref="T68" authorId="0">
      <text>
        <r>
          <rPr>
            <b/>
            <sz val="9"/>
            <rFont val="ＭＳ Ｐゴシック"/>
            <family val="3"/>
          </rPr>
          <t>t:</t>
        </r>
        <r>
          <rPr>
            <sz val="9"/>
            <rFont val="ＭＳ Ｐゴシック"/>
            <family val="3"/>
          </rPr>
          <t xml:space="preserve">
負け数のカウント
</t>
        </r>
      </text>
    </comment>
    <comment ref="K68" authorId="0">
      <text>
        <r>
          <rPr>
            <b/>
            <sz val="9"/>
            <rFont val="ＭＳ Ｐゴシック"/>
            <family val="3"/>
          </rPr>
          <t>t:</t>
        </r>
        <r>
          <rPr>
            <sz val="9"/>
            <rFont val="ＭＳ Ｐゴシック"/>
            <family val="3"/>
          </rPr>
          <t xml:space="preserve">
負け数のカウント
</t>
        </r>
      </text>
    </comment>
    <comment ref="K47" authorId="0">
      <text>
        <r>
          <rPr>
            <b/>
            <sz val="9"/>
            <rFont val="ＭＳ Ｐゴシック"/>
            <family val="3"/>
          </rPr>
          <t>t:</t>
        </r>
        <r>
          <rPr>
            <sz val="9"/>
            <rFont val="ＭＳ Ｐゴシック"/>
            <family val="3"/>
          </rPr>
          <t xml:space="preserve">
負け数のカウント
</t>
        </r>
      </text>
    </comment>
    <comment ref="K40" authorId="0">
      <text>
        <r>
          <rPr>
            <b/>
            <sz val="9"/>
            <rFont val="ＭＳ Ｐゴシック"/>
            <family val="3"/>
          </rPr>
          <t>t:</t>
        </r>
        <r>
          <rPr>
            <sz val="9"/>
            <rFont val="ＭＳ Ｐゴシック"/>
            <family val="3"/>
          </rPr>
          <t xml:space="preserve">
負け数のカウント
</t>
        </r>
      </text>
    </comment>
    <comment ref="K33" authorId="0">
      <text>
        <r>
          <rPr>
            <b/>
            <sz val="9"/>
            <rFont val="ＭＳ Ｐゴシック"/>
            <family val="3"/>
          </rPr>
          <t>t:</t>
        </r>
        <r>
          <rPr>
            <sz val="9"/>
            <rFont val="ＭＳ Ｐゴシック"/>
            <family val="3"/>
          </rPr>
          <t xml:space="preserve">
負け数のカウント
</t>
        </r>
      </text>
    </comment>
    <comment ref="K26" authorId="0">
      <text>
        <r>
          <rPr>
            <b/>
            <sz val="9"/>
            <rFont val="ＭＳ Ｐゴシック"/>
            <family val="3"/>
          </rPr>
          <t>t:</t>
        </r>
        <r>
          <rPr>
            <sz val="9"/>
            <rFont val="ＭＳ Ｐゴシック"/>
            <family val="3"/>
          </rPr>
          <t xml:space="preserve">
負け数のカウント
</t>
        </r>
      </text>
    </comment>
    <comment ref="K19" authorId="0">
      <text>
        <r>
          <rPr>
            <b/>
            <sz val="9"/>
            <rFont val="ＭＳ Ｐゴシック"/>
            <family val="3"/>
          </rPr>
          <t>t:</t>
        </r>
        <r>
          <rPr>
            <sz val="9"/>
            <rFont val="ＭＳ Ｐゴシック"/>
            <family val="3"/>
          </rPr>
          <t xml:space="preserve">
負け数のカウント
</t>
        </r>
      </text>
    </comment>
    <comment ref="K12" authorId="0">
      <text>
        <r>
          <rPr>
            <b/>
            <sz val="9"/>
            <rFont val="ＭＳ Ｐゴシック"/>
            <family val="3"/>
          </rPr>
          <t>t:</t>
        </r>
        <r>
          <rPr>
            <sz val="9"/>
            <rFont val="ＭＳ Ｐゴシック"/>
            <family val="3"/>
          </rPr>
          <t xml:space="preserve">
負け数のカウント
</t>
        </r>
      </text>
    </comment>
    <comment ref="A1" authorId="0">
      <text>
        <r>
          <rPr>
            <b/>
            <sz val="12"/>
            <rFont val="ＭＳ Ｐゴシック"/>
            <family val="3"/>
          </rPr>
          <t>大会名の入力</t>
        </r>
      </text>
    </comment>
    <comment ref="L5" authorId="0">
      <text>
        <r>
          <rPr>
            <b/>
            <sz val="9"/>
            <rFont val="ＭＳ Ｐゴシック"/>
            <family val="3"/>
          </rPr>
          <t>t:</t>
        </r>
        <r>
          <rPr>
            <sz val="9"/>
            <rFont val="ＭＳ Ｐゴシック"/>
            <family val="3"/>
          </rPr>
          <t xml:space="preserve">
勝ち数のカウント
</t>
        </r>
      </text>
    </comment>
    <comment ref="L6" authorId="0">
      <text>
        <r>
          <rPr>
            <b/>
            <sz val="9"/>
            <rFont val="ＭＳ Ｐゴシック"/>
            <family val="3"/>
          </rPr>
          <t>t:</t>
        </r>
        <r>
          <rPr>
            <sz val="9"/>
            <rFont val="ＭＳ Ｐゴシック"/>
            <family val="3"/>
          </rPr>
          <t xml:space="preserve">
勝ち点</t>
        </r>
      </text>
    </comment>
    <comment ref="U5" authorId="0">
      <text>
        <r>
          <rPr>
            <b/>
            <sz val="9"/>
            <rFont val="ＭＳ Ｐゴシック"/>
            <family val="3"/>
          </rPr>
          <t>t:</t>
        </r>
        <r>
          <rPr>
            <sz val="9"/>
            <rFont val="ＭＳ Ｐゴシック"/>
            <family val="3"/>
          </rPr>
          <t xml:space="preserve">
勝ち数のカウント
</t>
        </r>
      </text>
    </comment>
    <comment ref="U6" authorId="0">
      <text>
        <r>
          <rPr>
            <b/>
            <sz val="9"/>
            <rFont val="ＭＳ Ｐゴシック"/>
            <family val="3"/>
          </rPr>
          <t>t:</t>
        </r>
        <r>
          <rPr>
            <sz val="9"/>
            <rFont val="ＭＳ Ｐゴシック"/>
            <family val="3"/>
          </rPr>
          <t xml:space="preserve">
勝ち点</t>
        </r>
      </text>
    </comment>
    <comment ref="AD5" authorId="0">
      <text>
        <r>
          <rPr>
            <b/>
            <sz val="9"/>
            <rFont val="ＭＳ Ｐゴシック"/>
            <family val="3"/>
          </rPr>
          <t>t:</t>
        </r>
        <r>
          <rPr>
            <sz val="9"/>
            <rFont val="ＭＳ Ｐゴシック"/>
            <family val="3"/>
          </rPr>
          <t xml:space="preserve">
勝ち数のカウント
</t>
        </r>
      </text>
    </comment>
    <comment ref="AD6" authorId="0">
      <text>
        <r>
          <rPr>
            <b/>
            <sz val="9"/>
            <rFont val="ＭＳ Ｐゴシック"/>
            <family val="3"/>
          </rPr>
          <t>t:</t>
        </r>
        <r>
          <rPr>
            <sz val="9"/>
            <rFont val="ＭＳ Ｐゴシック"/>
            <family val="3"/>
          </rPr>
          <t xml:space="preserve">
勝ち点</t>
        </r>
      </text>
    </comment>
    <comment ref="AM5" authorId="0">
      <text>
        <r>
          <rPr>
            <b/>
            <sz val="9"/>
            <rFont val="ＭＳ Ｐゴシック"/>
            <family val="3"/>
          </rPr>
          <t>t:</t>
        </r>
        <r>
          <rPr>
            <sz val="9"/>
            <rFont val="ＭＳ Ｐゴシック"/>
            <family val="3"/>
          </rPr>
          <t xml:space="preserve">
勝ち数のカウント
</t>
        </r>
      </text>
    </comment>
    <comment ref="AM6" authorId="0">
      <text>
        <r>
          <rPr>
            <b/>
            <sz val="9"/>
            <rFont val="ＭＳ Ｐゴシック"/>
            <family val="3"/>
          </rPr>
          <t>t:</t>
        </r>
        <r>
          <rPr>
            <sz val="9"/>
            <rFont val="ＭＳ Ｐゴシック"/>
            <family val="3"/>
          </rPr>
          <t xml:space="preserve">
勝ち点</t>
        </r>
      </text>
    </comment>
    <comment ref="AV5" authorId="0">
      <text>
        <r>
          <rPr>
            <b/>
            <sz val="9"/>
            <rFont val="ＭＳ Ｐゴシック"/>
            <family val="3"/>
          </rPr>
          <t>t:</t>
        </r>
        <r>
          <rPr>
            <sz val="9"/>
            <rFont val="ＭＳ Ｐゴシック"/>
            <family val="3"/>
          </rPr>
          <t xml:space="preserve">
勝ち数のカウント
</t>
        </r>
      </text>
    </comment>
    <comment ref="AV6" authorId="0">
      <text>
        <r>
          <rPr>
            <b/>
            <sz val="9"/>
            <rFont val="ＭＳ Ｐゴシック"/>
            <family val="3"/>
          </rPr>
          <t>t:</t>
        </r>
        <r>
          <rPr>
            <sz val="9"/>
            <rFont val="ＭＳ Ｐゴシック"/>
            <family val="3"/>
          </rPr>
          <t xml:space="preserve">
勝ち点</t>
        </r>
      </text>
    </comment>
    <comment ref="BE5" authorId="0">
      <text>
        <r>
          <rPr>
            <b/>
            <sz val="9"/>
            <rFont val="ＭＳ Ｐゴシック"/>
            <family val="3"/>
          </rPr>
          <t>t:</t>
        </r>
        <r>
          <rPr>
            <sz val="9"/>
            <rFont val="ＭＳ Ｐゴシック"/>
            <family val="3"/>
          </rPr>
          <t xml:space="preserve">
勝ち数のカウント
</t>
        </r>
      </text>
    </comment>
    <comment ref="BE6" authorId="0">
      <text>
        <r>
          <rPr>
            <b/>
            <sz val="9"/>
            <rFont val="ＭＳ Ｐゴシック"/>
            <family val="3"/>
          </rPr>
          <t>t:</t>
        </r>
        <r>
          <rPr>
            <sz val="9"/>
            <rFont val="ＭＳ Ｐゴシック"/>
            <family val="3"/>
          </rPr>
          <t xml:space="preserve">
勝ち点</t>
        </r>
      </text>
    </comment>
    <comment ref="BN5" authorId="0">
      <text>
        <r>
          <rPr>
            <b/>
            <sz val="9"/>
            <rFont val="ＭＳ Ｐゴシック"/>
            <family val="3"/>
          </rPr>
          <t>t:</t>
        </r>
        <r>
          <rPr>
            <sz val="9"/>
            <rFont val="ＭＳ Ｐゴシック"/>
            <family val="3"/>
          </rPr>
          <t xml:space="preserve">
勝ち数のカウント
</t>
        </r>
      </text>
    </comment>
    <comment ref="BN6" authorId="0">
      <text>
        <r>
          <rPr>
            <b/>
            <sz val="9"/>
            <rFont val="ＭＳ Ｐゴシック"/>
            <family val="3"/>
          </rPr>
          <t>t:</t>
        </r>
        <r>
          <rPr>
            <sz val="9"/>
            <rFont val="ＭＳ Ｐゴシック"/>
            <family val="3"/>
          </rPr>
          <t xml:space="preserve">
勝ち点</t>
        </r>
      </text>
    </comment>
    <comment ref="BN12" authorId="0">
      <text>
        <r>
          <rPr>
            <b/>
            <sz val="9"/>
            <rFont val="ＭＳ Ｐゴシック"/>
            <family val="3"/>
          </rPr>
          <t>t:</t>
        </r>
        <r>
          <rPr>
            <sz val="9"/>
            <rFont val="ＭＳ Ｐゴシック"/>
            <family val="3"/>
          </rPr>
          <t xml:space="preserve">
勝ち数のカウント
</t>
        </r>
      </text>
    </comment>
    <comment ref="BN13" authorId="0">
      <text>
        <r>
          <rPr>
            <b/>
            <sz val="9"/>
            <rFont val="ＭＳ Ｐゴシック"/>
            <family val="3"/>
          </rPr>
          <t>t:</t>
        </r>
        <r>
          <rPr>
            <sz val="9"/>
            <rFont val="ＭＳ Ｐゴシック"/>
            <family val="3"/>
          </rPr>
          <t xml:space="preserve">
勝ち点</t>
        </r>
      </text>
    </comment>
    <comment ref="BE12" authorId="0">
      <text>
        <r>
          <rPr>
            <b/>
            <sz val="9"/>
            <rFont val="ＭＳ Ｐゴシック"/>
            <family val="3"/>
          </rPr>
          <t>t:</t>
        </r>
        <r>
          <rPr>
            <sz val="9"/>
            <rFont val="ＭＳ Ｐゴシック"/>
            <family val="3"/>
          </rPr>
          <t xml:space="preserve">
勝ち数のカウント
</t>
        </r>
      </text>
    </comment>
    <comment ref="BE13" authorId="0">
      <text>
        <r>
          <rPr>
            <b/>
            <sz val="9"/>
            <rFont val="ＭＳ Ｐゴシック"/>
            <family val="3"/>
          </rPr>
          <t>t:</t>
        </r>
        <r>
          <rPr>
            <sz val="9"/>
            <rFont val="ＭＳ Ｐゴシック"/>
            <family val="3"/>
          </rPr>
          <t xml:space="preserve">
勝ち点</t>
        </r>
      </text>
    </comment>
    <comment ref="AV12" authorId="0">
      <text>
        <r>
          <rPr>
            <b/>
            <sz val="9"/>
            <rFont val="ＭＳ Ｐゴシック"/>
            <family val="3"/>
          </rPr>
          <t>t:</t>
        </r>
        <r>
          <rPr>
            <sz val="9"/>
            <rFont val="ＭＳ Ｐゴシック"/>
            <family val="3"/>
          </rPr>
          <t xml:space="preserve">
勝ち数のカウント
</t>
        </r>
      </text>
    </comment>
    <comment ref="AV13" authorId="0">
      <text>
        <r>
          <rPr>
            <b/>
            <sz val="9"/>
            <rFont val="ＭＳ Ｐゴシック"/>
            <family val="3"/>
          </rPr>
          <t>t:</t>
        </r>
        <r>
          <rPr>
            <sz val="9"/>
            <rFont val="ＭＳ Ｐゴシック"/>
            <family val="3"/>
          </rPr>
          <t xml:space="preserve">
勝ち点</t>
        </r>
      </text>
    </comment>
    <comment ref="AM12" authorId="0">
      <text>
        <r>
          <rPr>
            <b/>
            <sz val="9"/>
            <rFont val="ＭＳ Ｐゴシック"/>
            <family val="3"/>
          </rPr>
          <t>t:</t>
        </r>
        <r>
          <rPr>
            <sz val="9"/>
            <rFont val="ＭＳ Ｐゴシック"/>
            <family val="3"/>
          </rPr>
          <t xml:space="preserve">
勝ち数のカウント
</t>
        </r>
      </text>
    </comment>
    <comment ref="AM13" authorId="0">
      <text>
        <r>
          <rPr>
            <b/>
            <sz val="9"/>
            <rFont val="ＭＳ Ｐゴシック"/>
            <family val="3"/>
          </rPr>
          <t>t:</t>
        </r>
        <r>
          <rPr>
            <sz val="9"/>
            <rFont val="ＭＳ Ｐゴシック"/>
            <family val="3"/>
          </rPr>
          <t xml:space="preserve">
勝ち点</t>
        </r>
      </text>
    </comment>
    <comment ref="AD12" authorId="0">
      <text>
        <r>
          <rPr>
            <b/>
            <sz val="9"/>
            <rFont val="ＭＳ Ｐゴシック"/>
            <family val="3"/>
          </rPr>
          <t>t:</t>
        </r>
        <r>
          <rPr>
            <sz val="9"/>
            <rFont val="ＭＳ Ｐゴシック"/>
            <family val="3"/>
          </rPr>
          <t xml:space="preserve">
勝ち数のカウント
</t>
        </r>
      </text>
    </comment>
    <comment ref="AD13" authorId="0">
      <text>
        <r>
          <rPr>
            <b/>
            <sz val="9"/>
            <rFont val="ＭＳ Ｐゴシック"/>
            <family val="3"/>
          </rPr>
          <t>t:</t>
        </r>
        <r>
          <rPr>
            <sz val="9"/>
            <rFont val="ＭＳ Ｐゴシック"/>
            <family val="3"/>
          </rPr>
          <t xml:space="preserve">
勝ち点</t>
        </r>
      </text>
    </comment>
    <comment ref="U12" authorId="0">
      <text>
        <r>
          <rPr>
            <b/>
            <sz val="9"/>
            <rFont val="ＭＳ Ｐゴシック"/>
            <family val="3"/>
          </rPr>
          <t>t:</t>
        </r>
        <r>
          <rPr>
            <sz val="9"/>
            <rFont val="ＭＳ Ｐゴシック"/>
            <family val="3"/>
          </rPr>
          <t xml:space="preserve">
勝ち数のカウント
</t>
        </r>
      </text>
    </comment>
    <comment ref="U13" authorId="0">
      <text>
        <r>
          <rPr>
            <b/>
            <sz val="9"/>
            <rFont val="ＭＳ Ｐゴシック"/>
            <family val="3"/>
          </rPr>
          <t>t:</t>
        </r>
        <r>
          <rPr>
            <sz val="9"/>
            <rFont val="ＭＳ Ｐゴシック"/>
            <family val="3"/>
          </rPr>
          <t xml:space="preserve">
勝ち点</t>
        </r>
      </text>
    </comment>
    <comment ref="AD19" authorId="0">
      <text>
        <r>
          <rPr>
            <b/>
            <sz val="9"/>
            <rFont val="ＭＳ Ｐゴシック"/>
            <family val="3"/>
          </rPr>
          <t>t:</t>
        </r>
        <r>
          <rPr>
            <sz val="9"/>
            <rFont val="ＭＳ Ｐゴシック"/>
            <family val="3"/>
          </rPr>
          <t xml:space="preserve">
勝ち数のカウント
</t>
        </r>
      </text>
    </comment>
    <comment ref="AD20" authorId="0">
      <text>
        <r>
          <rPr>
            <b/>
            <sz val="9"/>
            <rFont val="ＭＳ Ｐゴシック"/>
            <family val="3"/>
          </rPr>
          <t>t:</t>
        </r>
        <r>
          <rPr>
            <sz val="9"/>
            <rFont val="ＭＳ Ｐゴシック"/>
            <family val="3"/>
          </rPr>
          <t xml:space="preserve">
勝ち点</t>
        </r>
      </text>
    </comment>
    <comment ref="AM19" authorId="0">
      <text>
        <r>
          <rPr>
            <b/>
            <sz val="9"/>
            <rFont val="ＭＳ Ｐゴシック"/>
            <family val="3"/>
          </rPr>
          <t>t:</t>
        </r>
        <r>
          <rPr>
            <sz val="9"/>
            <rFont val="ＭＳ Ｐゴシック"/>
            <family val="3"/>
          </rPr>
          <t xml:space="preserve">
勝ち数のカウント
</t>
        </r>
      </text>
    </comment>
    <comment ref="AM20" authorId="0">
      <text>
        <r>
          <rPr>
            <b/>
            <sz val="9"/>
            <rFont val="ＭＳ Ｐゴシック"/>
            <family val="3"/>
          </rPr>
          <t>t:</t>
        </r>
        <r>
          <rPr>
            <sz val="9"/>
            <rFont val="ＭＳ Ｐゴシック"/>
            <family val="3"/>
          </rPr>
          <t xml:space="preserve">
勝ち点</t>
        </r>
      </text>
    </comment>
    <comment ref="AV19" authorId="0">
      <text>
        <r>
          <rPr>
            <b/>
            <sz val="9"/>
            <rFont val="ＭＳ Ｐゴシック"/>
            <family val="3"/>
          </rPr>
          <t>t:</t>
        </r>
        <r>
          <rPr>
            <sz val="9"/>
            <rFont val="ＭＳ Ｐゴシック"/>
            <family val="3"/>
          </rPr>
          <t xml:space="preserve">
勝ち数のカウント
</t>
        </r>
      </text>
    </comment>
    <comment ref="AV20" authorId="0">
      <text>
        <r>
          <rPr>
            <b/>
            <sz val="9"/>
            <rFont val="ＭＳ Ｐゴシック"/>
            <family val="3"/>
          </rPr>
          <t>t:</t>
        </r>
        <r>
          <rPr>
            <sz val="9"/>
            <rFont val="ＭＳ Ｐゴシック"/>
            <family val="3"/>
          </rPr>
          <t xml:space="preserve">
勝ち点</t>
        </r>
      </text>
    </comment>
    <comment ref="BE19" authorId="0">
      <text>
        <r>
          <rPr>
            <b/>
            <sz val="9"/>
            <rFont val="ＭＳ Ｐゴシック"/>
            <family val="3"/>
          </rPr>
          <t>t:</t>
        </r>
        <r>
          <rPr>
            <sz val="9"/>
            <rFont val="ＭＳ Ｐゴシック"/>
            <family val="3"/>
          </rPr>
          <t xml:space="preserve">
勝ち数のカウント
</t>
        </r>
      </text>
    </comment>
    <comment ref="BE20" authorId="0">
      <text>
        <r>
          <rPr>
            <b/>
            <sz val="9"/>
            <rFont val="ＭＳ Ｐゴシック"/>
            <family val="3"/>
          </rPr>
          <t>t:</t>
        </r>
        <r>
          <rPr>
            <sz val="9"/>
            <rFont val="ＭＳ Ｐゴシック"/>
            <family val="3"/>
          </rPr>
          <t xml:space="preserve">
勝ち点</t>
        </r>
      </text>
    </comment>
    <comment ref="BN19" authorId="0">
      <text>
        <r>
          <rPr>
            <b/>
            <sz val="9"/>
            <rFont val="ＭＳ Ｐゴシック"/>
            <family val="3"/>
          </rPr>
          <t>t:</t>
        </r>
        <r>
          <rPr>
            <sz val="9"/>
            <rFont val="ＭＳ Ｐゴシック"/>
            <family val="3"/>
          </rPr>
          <t xml:space="preserve">
勝ち数のカウント
</t>
        </r>
      </text>
    </comment>
    <comment ref="BN20" authorId="0">
      <text>
        <r>
          <rPr>
            <b/>
            <sz val="9"/>
            <rFont val="ＭＳ Ｐゴシック"/>
            <family val="3"/>
          </rPr>
          <t>t:</t>
        </r>
        <r>
          <rPr>
            <sz val="9"/>
            <rFont val="ＭＳ Ｐゴシック"/>
            <family val="3"/>
          </rPr>
          <t xml:space="preserve">
勝ち点</t>
        </r>
      </text>
    </comment>
    <comment ref="BN26" authorId="0">
      <text>
        <r>
          <rPr>
            <b/>
            <sz val="9"/>
            <rFont val="ＭＳ Ｐゴシック"/>
            <family val="3"/>
          </rPr>
          <t>t:</t>
        </r>
        <r>
          <rPr>
            <sz val="9"/>
            <rFont val="ＭＳ Ｐゴシック"/>
            <family val="3"/>
          </rPr>
          <t xml:space="preserve">
勝ち数のカウント
</t>
        </r>
      </text>
    </comment>
    <comment ref="BN27" authorId="0">
      <text>
        <r>
          <rPr>
            <b/>
            <sz val="9"/>
            <rFont val="ＭＳ Ｐゴシック"/>
            <family val="3"/>
          </rPr>
          <t>t:</t>
        </r>
        <r>
          <rPr>
            <sz val="9"/>
            <rFont val="ＭＳ Ｐゴシック"/>
            <family val="3"/>
          </rPr>
          <t xml:space="preserve">
勝ち点</t>
        </r>
      </text>
    </comment>
    <comment ref="BE26" authorId="0">
      <text>
        <r>
          <rPr>
            <b/>
            <sz val="9"/>
            <rFont val="ＭＳ Ｐゴシック"/>
            <family val="3"/>
          </rPr>
          <t>t:</t>
        </r>
        <r>
          <rPr>
            <sz val="9"/>
            <rFont val="ＭＳ Ｐゴシック"/>
            <family val="3"/>
          </rPr>
          <t xml:space="preserve">
勝ち数のカウント
</t>
        </r>
      </text>
    </comment>
    <comment ref="BE27" authorId="0">
      <text>
        <r>
          <rPr>
            <b/>
            <sz val="9"/>
            <rFont val="ＭＳ Ｐゴシック"/>
            <family val="3"/>
          </rPr>
          <t>t:</t>
        </r>
        <r>
          <rPr>
            <sz val="9"/>
            <rFont val="ＭＳ Ｐゴシック"/>
            <family val="3"/>
          </rPr>
          <t xml:space="preserve">
勝ち点</t>
        </r>
      </text>
    </comment>
    <comment ref="AV26" authorId="0">
      <text>
        <r>
          <rPr>
            <b/>
            <sz val="9"/>
            <rFont val="ＭＳ Ｐゴシック"/>
            <family val="3"/>
          </rPr>
          <t>t:</t>
        </r>
        <r>
          <rPr>
            <sz val="9"/>
            <rFont val="ＭＳ Ｐゴシック"/>
            <family val="3"/>
          </rPr>
          <t xml:space="preserve">
勝ち数のカウント
</t>
        </r>
      </text>
    </comment>
    <comment ref="AV27" authorId="0">
      <text>
        <r>
          <rPr>
            <b/>
            <sz val="9"/>
            <rFont val="ＭＳ Ｐゴシック"/>
            <family val="3"/>
          </rPr>
          <t>t:</t>
        </r>
        <r>
          <rPr>
            <sz val="9"/>
            <rFont val="ＭＳ Ｐゴシック"/>
            <family val="3"/>
          </rPr>
          <t xml:space="preserve">
勝ち点</t>
        </r>
      </text>
    </comment>
    <comment ref="AM26" authorId="0">
      <text>
        <r>
          <rPr>
            <b/>
            <sz val="9"/>
            <rFont val="ＭＳ Ｐゴシック"/>
            <family val="3"/>
          </rPr>
          <t>t:</t>
        </r>
        <r>
          <rPr>
            <sz val="9"/>
            <rFont val="ＭＳ Ｐゴシック"/>
            <family val="3"/>
          </rPr>
          <t xml:space="preserve">
勝ち数のカウント
</t>
        </r>
      </text>
    </comment>
    <comment ref="AM27" authorId="0">
      <text>
        <r>
          <rPr>
            <b/>
            <sz val="9"/>
            <rFont val="ＭＳ Ｐゴシック"/>
            <family val="3"/>
          </rPr>
          <t>t:</t>
        </r>
        <r>
          <rPr>
            <sz val="9"/>
            <rFont val="ＭＳ Ｐゴシック"/>
            <family val="3"/>
          </rPr>
          <t xml:space="preserve">
勝ち点</t>
        </r>
      </text>
    </comment>
    <comment ref="AV33" authorId="0">
      <text>
        <r>
          <rPr>
            <b/>
            <sz val="9"/>
            <rFont val="ＭＳ Ｐゴシック"/>
            <family val="3"/>
          </rPr>
          <t>t:</t>
        </r>
        <r>
          <rPr>
            <sz val="9"/>
            <rFont val="ＭＳ Ｐゴシック"/>
            <family val="3"/>
          </rPr>
          <t xml:space="preserve">
勝ち数のカウント
</t>
        </r>
      </text>
    </comment>
    <comment ref="AV34" authorId="0">
      <text>
        <r>
          <rPr>
            <b/>
            <sz val="9"/>
            <rFont val="ＭＳ Ｐゴシック"/>
            <family val="3"/>
          </rPr>
          <t>t:</t>
        </r>
        <r>
          <rPr>
            <sz val="9"/>
            <rFont val="ＭＳ Ｐゴシック"/>
            <family val="3"/>
          </rPr>
          <t xml:space="preserve">
勝ち点</t>
        </r>
      </text>
    </comment>
    <comment ref="BE33" authorId="0">
      <text>
        <r>
          <rPr>
            <b/>
            <sz val="9"/>
            <rFont val="ＭＳ Ｐゴシック"/>
            <family val="3"/>
          </rPr>
          <t>t:</t>
        </r>
        <r>
          <rPr>
            <sz val="9"/>
            <rFont val="ＭＳ Ｐゴシック"/>
            <family val="3"/>
          </rPr>
          <t xml:space="preserve">
勝ち数のカウント
</t>
        </r>
      </text>
    </comment>
    <comment ref="BE34" authorId="0">
      <text>
        <r>
          <rPr>
            <b/>
            <sz val="9"/>
            <rFont val="ＭＳ Ｐゴシック"/>
            <family val="3"/>
          </rPr>
          <t>t:</t>
        </r>
        <r>
          <rPr>
            <sz val="9"/>
            <rFont val="ＭＳ Ｐゴシック"/>
            <family val="3"/>
          </rPr>
          <t xml:space="preserve">
勝ち点</t>
        </r>
      </text>
    </comment>
    <comment ref="BN33" authorId="0">
      <text>
        <r>
          <rPr>
            <b/>
            <sz val="9"/>
            <rFont val="ＭＳ Ｐゴシック"/>
            <family val="3"/>
          </rPr>
          <t>t:</t>
        </r>
        <r>
          <rPr>
            <sz val="9"/>
            <rFont val="ＭＳ Ｐゴシック"/>
            <family val="3"/>
          </rPr>
          <t xml:space="preserve">
勝ち数のカウント
</t>
        </r>
      </text>
    </comment>
    <comment ref="BN34" authorId="0">
      <text>
        <r>
          <rPr>
            <b/>
            <sz val="9"/>
            <rFont val="ＭＳ Ｐゴシック"/>
            <family val="3"/>
          </rPr>
          <t>t:</t>
        </r>
        <r>
          <rPr>
            <sz val="9"/>
            <rFont val="ＭＳ Ｐゴシック"/>
            <family val="3"/>
          </rPr>
          <t xml:space="preserve">
勝ち点</t>
        </r>
      </text>
    </comment>
    <comment ref="BN40" authorId="0">
      <text>
        <r>
          <rPr>
            <b/>
            <sz val="9"/>
            <rFont val="ＭＳ Ｐゴシック"/>
            <family val="3"/>
          </rPr>
          <t>t:</t>
        </r>
        <r>
          <rPr>
            <sz val="9"/>
            <rFont val="ＭＳ Ｐゴシック"/>
            <family val="3"/>
          </rPr>
          <t xml:space="preserve">
勝ち数のカウント
</t>
        </r>
      </text>
    </comment>
    <comment ref="BN41" authorId="0">
      <text>
        <r>
          <rPr>
            <b/>
            <sz val="9"/>
            <rFont val="ＭＳ Ｐゴシック"/>
            <family val="3"/>
          </rPr>
          <t>t:</t>
        </r>
        <r>
          <rPr>
            <sz val="9"/>
            <rFont val="ＭＳ Ｐゴシック"/>
            <family val="3"/>
          </rPr>
          <t xml:space="preserve">
勝ち点</t>
        </r>
      </text>
    </comment>
    <comment ref="BE40" authorId="0">
      <text>
        <r>
          <rPr>
            <b/>
            <sz val="9"/>
            <rFont val="ＭＳ Ｐゴシック"/>
            <family val="3"/>
          </rPr>
          <t>t:</t>
        </r>
        <r>
          <rPr>
            <sz val="9"/>
            <rFont val="ＭＳ Ｐゴシック"/>
            <family val="3"/>
          </rPr>
          <t xml:space="preserve">
勝ち数のカウント
</t>
        </r>
      </text>
    </comment>
    <comment ref="BE41" authorId="0">
      <text>
        <r>
          <rPr>
            <b/>
            <sz val="9"/>
            <rFont val="ＭＳ Ｐゴシック"/>
            <family val="3"/>
          </rPr>
          <t>t:</t>
        </r>
        <r>
          <rPr>
            <sz val="9"/>
            <rFont val="ＭＳ Ｐゴシック"/>
            <family val="3"/>
          </rPr>
          <t xml:space="preserve">
勝ち点</t>
        </r>
      </text>
    </comment>
    <comment ref="BN47" authorId="0">
      <text>
        <r>
          <rPr>
            <b/>
            <sz val="9"/>
            <rFont val="ＭＳ Ｐゴシック"/>
            <family val="3"/>
          </rPr>
          <t>t:</t>
        </r>
        <r>
          <rPr>
            <sz val="9"/>
            <rFont val="ＭＳ Ｐゴシック"/>
            <family val="3"/>
          </rPr>
          <t xml:space="preserve">
勝ち数のカウント
</t>
        </r>
      </text>
    </comment>
    <comment ref="BN48" authorId="0">
      <text>
        <r>
          <rPr>
            <b/>
            <sz val="9"/>
            <rFont val="ＭＳ Ｐゴシック"/>
            <family val="3"/>
          </rPr>
          <t>t:</t>
        </r>
        <r>
          <rPr>
            <sz val="9"/>
            <rFont val="ＭＳ Ｐゴシック"/>
            <family val="3"/>
          </rPr>
          <t xml:space="preserve">
勝ち点</t>
        </r>
      </text>
    </comment>
    <comment ref="C12" authorId="0">
      <text>
        <r>
          <rPr>
            <b/>
            <sz val="9"/>
            <rFont val="ＭＳ Ｐゴシック"/>
            <family val="3"/>
          </rPr>
          <t>t:</t>
        </r>
        <r>
          <rPr>
            <sz val="9"/>
            <rFont val="ＭＳ Ｐゴシック"/>
            <family val="3"/>
          </rPr>
          <t xml:space="preserve">
勝ち数のカウント
</t>
        </r>
      </text>
    </comment>
    <comment ref="C13" authorId="0">
      <text>
        <r>
          <rPr>
            <b/>
            <sz val="9"/>
            <rFont val="ＭＳ Ｐゴシック"/>
            <family val="3"/>
          </rPr>
          <t>t:</t>
        </r>
        <r>
          <rPr>
            <sz val="9"/>
            <rFont val="ＭＳ Ｐゴシック"/>
            <family val="3"/>
          </rPr>
          <t xml:space="preserve">
勝ち点</t>
        </r>
      </text>
    </comment>
    <comment ref="C19" authorId="0">
      <text>
        <r>
          <rPr>
            <b/>
            <sz val="9"/>
            <rFont val="ＭＳ Ｐゴシック"/>
            <family val="3"/>
          </rPr>
          <t>t:</t>
        </r>
        <r>
          <rPr>
            <sz val="9"/>
            <rFont val="ＭＳ Ｐゴシック"/>
            <family val="3"/>
          </rPr>
          <t xml:space="preserve">
勝ち数のカウント
</t>
        </r>
      </text>
    </comment>
    <comment ref="C20" authorId="0">
      <text>
        <r>
          <rPr>
            <b/>
            <sz val="9"/>
            <rFont val="ＭＳ Ｐゴシック"/>
            <family val="3"/>
          </rPr>
          <t>t:</t>
        </r>
        <r>
          <rPr>
            <sz val="9"/>
            <rFont val="ＭＳ Ｐゴシック"/>
            <family val="3"/>
          </rPr>
          <t xml:space="preserve">
勝ち点</t>
        </r>
      </text>
    </comment>
    <comment ref="C26" authorId="0">
      <text>
        <r>
          <rPr>
            <b/>
            <sz val="9"/>
            <rFont val="ＭＳ Ｐゴシック"/>
            <family val="3"/>
          </rPr>
          <t>t:</t>
        </r>
        <r>
          <rPr>
            <sz val="9"/>
            <rFont val="ＭＳ Ｐゴシック"/>
            <family val="3"/>
          </rPr>
          <t xml:space="preserve">
勝ち数のカウント
</t>
        </r>
      </text>
    </comment>
    <comment ref="C27" authorId="0">
      <text>
        <r>
          <rPr>
            <b/>
            <sz val="9"/>
            <rFont val="ＭＳ Ｐゴシック"/>
            <family val="3"/>
          </rPr>
          <t>t:</t>
        </r>
        <r>
          <rPr>
            <sz val="9"/>
            <rFont val="ＭＳ Ｐゴシック"/>
            <family val="3"/>
          </rPr>
          <t xml:space="preserve">
勝ち点</t>
        </r>
      </text>
    </comment>
    <comment ref="C33" authorId="0">
      <text>
        <r>
          <rPr>
            <b/>
            <sz val="9"/>
            <rFont val="ＭＳ Ｐゴシック"/>
            <family val="3"/>
          </rPr>
          <t>t:</t>
        </r>
        <r>
          <rPr>
            <sz val="9"/>
            <rFont val="ＭＳ Ｐゴシック"/>
            <family val="3"/>
          </rPr>
          <t xml:space="preserve">
勝ち数のカウント
</t>
        </r>
      </text>
    </comment>
    <comment ref="C34" authorId="0">
      <text>
        <r>
          <rPr>
            <b/>
            <sz val="9"/>
            <rFont val="ＭＳ Ｐゴシック"/>
            <family val="3"/>
          </rPr>
          <t>t:</t>
        </r>
        <r>
          <rPr>
            <sz val="9"/>
            <rFont val="ＭＳ Ｐゴシック"/>
            <family val="3"/>
          </rPr>
          <t xml:space="preserve">
勝ち点</t>
        </r>
      </text>
    </comment>
    <comment ref="C40" authorId="0">
      <text>
        <r>
          <rPr>
            <b/>
            <sz val="9"/>
            <rFont val="ＭＳ Ｐゴシック"/>
            <family val="3"/>
          </rPr>
          <t>t:</t>
        </r>
        <r>
          <rPr>
            <sz val="9"/>
            <rFont val="ＭＳ Ｐゴシック"/>
            <family val="3"/>
          </rPr>
          <t xml:space="preserve">
勝ち数のカウント
</t>
        </r>
      </text>
    </comment>
    <comment ref="C41" authorId="0">
      <text>
        <r>
          <rPr>
            <b/>
            <sz val="9"/>
            <rFont val="ＭＳ Ｐゴシック"/>
            <family val="3"/>
          </rPr>
          <t>t:</t>
        </r>
        <r>
          <rPr>
            <sz val="9"/>
            <rFont val="ＭＳ Ｐゴシック"/>
            <family val="3"/>
          </rPr>
          <t xml:space="preserve">
勝ち点</t>
        </r>
      </text>
    </comment>
    <comment ref="C47" authorId="0">
      <text>
        <r>
          <rPr>
            <b/>
            <sz val="9"/>
            <rFont val="ＭＳ Ｐゴシック"/>
            <family val="3"/>
          </rPr>
          <t>t:</t>
        </r>
        <r>
          <rPr>
            <sz val="9"/>
            <rFont val="ＭＳ Ｐゴシック"/>
            <family val="3"/>
          </rPr>
          <t xml:space="preserve">
勝ち数のカウント
</t>
        </r>
      </text>
    </comment>
    <comment ref="C48" authorId="0">
      <text>
        <r>
          <rPr>
            <b/>
            <sz val="9"/>
            <rFont val="ＭＳ Ｐゴシック"/>
            <family val="3"/>
          </rPr>
          <t>t:</t>
        </r>
        <r>
          <rPr>
            <sz val="9"/>
            <rFont val="ＭＳ Ｐゴシック"/>
            <family val="3"/>
          </rPr>
          <t xml:space="preserve">
勝ち点</t>
        </r>
      </text>
    </comment>
    <comment ref="C68" authorId="0">
      <text>
        <r>
          <rPr>
            <b/>
            <sz val="9"/>
            <rFont val="ＭＳ Ｐゴシック"/>
            <family val="3"/>
          </rPr>
          <t>t:</t>
        </r>
        <r>
          <rPr>
            <sz val="9"/>
            <rFont val="ＭＳ Ｐゴシック"/>
            <family val="3"/>
          </rPr>
          <t xml:space="preserve">
勝ち数のカウント
</t>
        </r>
      </text>
    </comment>
    <comment ref="C69" authorId="0">
      <text>
        <r>
          <rPr>
            <b/>
            <sz val="9"/>
            <rFont val="ＭＳ Ｐゴシック"/>
            <family val="3"/>
          </rPr>
          <t>t:</t>
        </r>
        <r>
          <rPr>
            <sz val="9"/>
            <rFont val="ＭＳ Ｐゴシック"/>
            <family val="3"/>
          </rPr>
          <t xml:space="preserve">
勝ち点</t>
        </r>
      </text>
    </comment>
    <comment ref="L68" authorId="0">
      <text>
        <r>
          <rPr>
            <b/>
            <sz val="9"/>
            <rFont val="ＭＳ Ｐゴシック"/>
            <family val="3"/>
          </rPr>
          <t>t:</t>
        </r>
        <r>
          <rPr>
            <sz val="9"/>
            <rFont val="ＭＳ Ｐゴシック"/>
            <family val="3"/>
          </rPr>
          <t xml:space="preserve">
勝ち数のカウント
</t>
        </r>
      </text>
    </comment>
    <comment ref="L69" authorId="0">
      <text>
        <r>
          <rPr>
            <b/>
            <sz val="9"/>
            <rFont val="ＭＳ Ｐゴシック"/>
            <family val="3"/>
          </rPr>
          <t>t:</t>
        </r>
        <r>
          <rPr>
            <sz val="9"/>
            <rFont val="ＭＳ Ｐゴシック"/>
            <family val="3"/>
          </rPr>
          <t xml:space="preserve">
勝ち点</t>
        </r>
      </text>
    </comment>
    <comment ref="L47" authorId="0">
      <text>
        <r>
          <rPr>
            <b/>
            <sz val="9"/>
            <rFont val="ＭＳ Ｐゴシック"/>
            <family val="3"/>
          </rPr>
          <t>t:</t>
        </r>
        <r>
          <rPr>
            <sz val="9"/>
            <rFont val="ＭＳ Ｐゴシック"/>
            <family val="3"/>
          </rPr>
          <t xml:space="preserve">
勝ち数のカウント
</t>
        </r>
      </text>
    </comment>
    <comment ref="L48" authorId="0">
      <text>
        <r>
          <rPr>
            <b/>
            <sz val="9"/>
            <rFont val="ＭＳ Ｐゴシック"/>
            <family val="3"/>
          </rPr>
          <t>t:</t>
        </r>
        <r>
          <rPr>
            <sz val="9"/>
            <rFont val="ＭＳ Ｐゴシック"/>
            <family val="3"/>
          </rPr>
          <t xml:space="preserve">
勝ち点</t>
        </r>
      </text>
    </comment>
    <comment ref="L40" authorId="0">
      <text>
        <r>
          <rPr>
            <b/>
            <sz val="9"/>
            <rFont val="ＭＳ Ｐゴシック"/>
            <family val="3"/>
          </rPr>
          <t>t:</t>
        </r>
        <r>
          <rPr>
            <sz val="9"/>
            <rFont val="ＭＳ Ｐゴシック"/>
            <family val="3"/>
          </rPr>
          <t xml:space="preserve">
勝ち数のカウント
</t>
        </r>
      </text>
    </comment>
    <comment ref="L41" authorId="0">
      <text>
        <r>
          <rPr>
            <b/>
            <sz val="9"/>
            <rFont val="ＭＳ Ｐゴシック"/>
            <family val="3"/>
          </rPr>
          <t>t:</t>
        </r>
        <r>
          <rPr>
            <sz val="9"/>
            <rFont val="ＭＳ Ｐゴシック"/>
            <family val="3"/>
          </rPr>
          <t xml:space="preserve">
勝ち点</t>
        </r>
      </text>
    </comment>
    <comment ref="L33" authorId="0">
      <text>
        <r>
          <rPr>
            <b/>
            <sz val="9"/>
            <rFont val="ＭＳ Ｐゴシック"/>
            <family val="3"/>
          </rPr>
          <t>t:</t>
        </r>
        <r>
          <rPr>
            <sz val="9"/>
            <rFont val="ＭＳ Ｐゴシック"/>
            <family val="3"/>
          </rPr>
          <t xml:space="preserve">
勝ち数のカウント
</t>
        </r>
      </text>
    </comment>
    <comment ref="L34" authorId="0">
      <text>
        <r>
          <rPr>
            <b/>
            <sz val="9"/>
            <rFont val="ＭＳ Ｐゴシック"/>
            <family val="3"/>
          </rPr>
          <t>t:</t>
        </r>
        <r>
          <rPr>
            <sz val="9"/>
            <rFont val="ＭＳ Ｐゴシック"/>
            <family val="3"/>
          </rPr>
          <t xml:space="preserve">
勝ち点</t>
        </r>
      </text>
    </comment>
    <comment ref="L26" authorId="0">
      <text>
        <r>
          <rPr>
            <b/>
            <sz val="9"/>
            <rFont val="ＭＳ Ｐゴシック"/>
            <family val="3"/>
          </rPr>
          <t>t:</t>
        </r>
        <r>
          <rPr>
            <sz val="9"/>
            <rFont val="ＭＳ Ｐゴシック"/>
            <family val="3"/>
          </rPr>
          <t xml:space="preserve">
勝ち数のカウント
</t>
        </r>
      </text>
    </comment>
    <comment ref="L27" authorId="0">
      <text>
        <r>
          <rPr>
            <b/>
            <sz val="9"/>
            <rFont val="ＭＳ Ｐゴシック"/>
            <family val="3"/>
          </rPr>
          <t>t:</t>
        </r>
        <r>
          <rPr>
            <sz val="9"/>
            <rFont val="ＭＳ Ｐゴシック"/>
            <family val="3"/>
          </rPr>
          <t xml:space="preserve">
勝ち点</t>
        </r>
      </text>
    </comment>
    <comment ref="L19" authorId="0">
      <text>
        <r>
          <rPr>
            <b/>
            <sz val="9"/>
            <rFont val="ＭＳ Ｐゴシック"/>
            <family val="3"/>
          </rPr>
          <t>t:</t>
        </r>
        <r>
          <rPr>
            <sz val="9"/>
            <rFont val="ＭＳ Ｐゴシック"/>
            <family val="3"/>
          </rPr>
          <t xml:space="preserve">
勝ち数のカウント
</t>
        </r>
      </text>
    </comment>
    <comment ref="L20" authorId="0">
      <text>
        <r>
          <rPr>
            <b/>
            <sz val="9"/>
            <rFont val="ＭＳ Ｐゴシック"/>
            <family val="3"/>
          </rPr>
          <t>t:</t>
        </r>
        <r>
          <rPr>
            <sz val="9"/>
            <rFont val="ＭＳ Ｐゴシック"/>
            <family val="3"/>
          </rPr>
          <t xml:space="preserve">
勝ち点</t>
        </r>
      </text>
    </comment>
    <comment ref="U26" authorId="0">
      <text>
        <r>
          <rPr>
            <b/>
            <sz val="9"/>
            <rFont val="ＭＳ Ｐゴシック"/>
            <family val="3"/>
          </rPr>
          <t>t:</t>
        </r>
        <r>
          <rPr>
            <sz val="9"/>
            <rFont val="ＭＳ Ｐゴシック"/>
            <family val="3"/>
          </rPr>
          <t xml:space="preserve">
勝ち数のカウント
</t>
        </r>
      </text>
    </comment>
    <comment ref="U27" authorId="0">
      <text>
        <r>
          <rPr>
            <b/>
            <sz val="9"/>
            <rFont val="ＭＳ Ｐゴシック"/>
            <family val="3"/>
          </rPr>
          <t>t:</t>
        </r>
        <r>
          <rPr>
            <sz val="9"/>
            <rFont val="ＭＳ Ｐゴシック"/>
            <family val="3"/>
          </rPr>
          <t xml:space="preserve">
勝ち点</t>
        </r>
      </text>
    </comment>
    <comment ref="U33" authorId="0">
      <text>
        <r>
          <rPr>
            <b/>
            <sz val="9"/>
            <rFont val="ＭＳ Ｐゴシック"/>
            <family val="3"/>
          </rPr>
          <t>t:</t>
        </r>
        <r>
          <rPr>
            <sz val="9"/>
            <rFont val="ＭＳ Ｐゴシック"/>
            <family val="3"/>
          </rPr>
          <t xml:space="preserve">
勝ち数のカウント
</t>
        </r>
      </text>
    </comment>
    <comment ref="U34" authorId="0">
      <text>
        <r>
          <rPr>
            <b/>
            <sz val="9"/>
            <rFont val="ＭＳ Ｐゴシック"/>
            <family val="3"/>
          </rPr>
          <t>t:</t>
        </r>
        <r>
          <rPr>
            <sz val="9"/>
            <rFont val="ＭＳ Ｐゴシック"/>
            <family val="3"/>
          </rPr>
          <t xml:space="preserve">
勝ち点</t>
        </r>
      </text>
    </comment>
    <comment ref="U40" authorId="0">
      <text>
        <r>
          <rPr>
            <b/>
            <sz val="9"/>
            <rFont val="ＭＳ Ｐゴシック"/>
            <family val="3"/>
          </rPr>
          <t>t:</t>
        </r>
        <r>
          <rPr>
            <sz val="9"/>
            <rFont val="ＭＳ Ｐゴシック"/>
            <family val="3"/>
          </rPr>
          <t xml:space="preserve">
勝ち数のカウント
</t>
        </r>
      </text>
    </comment>
    <comment ref="U41" authorId="0">
      <text>
        <r>
          <rPr>
            <b/>
            <sz val="9"/>
            <rFont val="ＭＳ Ｐゴシック"/>
            <family val="3"/>
          </rPr>
          <t>t:</t>
        </r>
        <r>
          <rPr>
            <sz val="9"/>
            <rFont val="ＭＳ Ｐゴシック"/>
            <family val="3"/>
          </rPr>
          <t xml:space="preserve">
勝ち点</t>
        </r>
      </text>
    </comment>
    <comment ref="U47" authorId="0">
      <text>
        <r>
          <rPr>
            <b/>
            <sz val="9"/>
            <rFont val="ＭＳ Ｐゴシック"/>
            <family val="3"/>
          </rPr>
          <t>t:</t>
        </r>
        <r>
          <rPr>
            <sz val="9"/>
            <rFont val="ＭＳ Ｐゴシック"/>
            <family val="3"/>
          </rPr>
          <t xml:space="preserve">
勝ち数のカウント
</t>
        </r>
      </text>
    </comment>
    <comment ref="U48" authorId="0">
      <text>
        <r>
          <rPr>
            <b/>
            <sz val="9"/>
            <rFont val="ＭＳ Ｐゴシック"/>
            <family val="3"/>
          </rPr>
          <t>t:</t>
        </r>
        <r>
          <rPr>
            <sz val="9"/>
            <rFont val="ＭＳ Ｐゴシック"/>
            <family val="3"/>
          </rPr>
          <t xml:space="preserve">
勝ち点</t>
        </r>
      </text>
    </comment>
    <comment ref="U68" authorId="0">
      <text>
        <r>
          <rPr>
            <b/>
            <sz val="9"/>
            <rFont val="ＭＳ Ｐゴシック"/>
            <family val="3"/>
          </rPr>
          <t>t:</t>
        </r>
        <r>
          <rPr>
            <sz val="9"/>
            <rFont val="ＭＳ Ｐゴシック"/>
            <family val="3"/>
          </rPr>
          <t xml:space="preserve">
勝ち数のカウント
</t>
        </r>
      </text>
    </comment>
    <comment ref="U69" authorId="0">
      <text>
        <r>
          <rPr>
            <b/>
            <sz val="9"/>
            <rFont val="ＭＳ Ｐゴシック"/>
            <family val="3"/>
          </rPr>
          <t>t:</t>
        </r>
        <r>
          <rPr>
            <sz val="9"/>
            <rFont val="ＭＳ Ｐゴシック"/>
            <family val="3"/>
          </rPr>
          <t xml:space="preserve">
勝ち点</t>
        </r>
      </text>
    </comment>
    <comment ref="AD68" authorId="0">
      <text>
        <r>
          <rPr>
            <b/>
            <sz val="9"/>
            <rFont val="ＭＳ Ｐゴシック"/>
            <family val="3"/>
          </rPr>
          <t>t:</t>
        </r>
        <r>
          <rPr>
            <sz val="9"/>
            <rFont val="ＭＳ Ｐゴシック"/>
            <family val="3"/>
          </rPr>
          <t xml:space="preserve">
勝ち数のカウント
</t>
        </r>
      </text>
    </comment>
    <comment ref="AD69" authorId="0">
      <text>
        <r>
          <rPr>
            <b/>
            <sz val="9"/>
            <rFont val="ＭＳ Ｐゴシック"/>
            <family val="3"/>
          </rPr>
          <t>t:</t>
        </r>
        <r>
          <rPr>
            <sz val="9"/>
            <rFont val="ＭＳ Ｐゴシック"/>
            <family val="3"/>
          </rPr>
          <t xml:space="preserve">
勝ち点</t>
        </r>
      </text>
    </comment>
    <comment ref="AD47" authorId="0">
      <text>
        <r>
          <rPr>
            <b/>
            <sz val="9"/>
            <rFont val="ＭＳ Ｐゴシック"/>
            <family val="3"/>
          </rPr>
          <t>t:</t>
        </r>
        <r>
          <rPr>
            <sz val="9"/>
            <rFont val="ＭＳ Ｐゴシック"/>
            <family val="3"/>
          </rPr>
          <t xml:space="preserve">
勝ち数のカウント
</t>
        </r>
      </text>
    </comment>
    <comment ref="AD48" authorId="0">
      <text>
        <r>
          <rPr>
            <b/>
            <sz val="9"/>
            <rFont val="ＭＳ Ｐゴシック"/>
            <family val="3"/>
          </rPr>
          <t>t:</t>
        </r>
        <r>
          <rPr>
            <sz val="9"/>
            <rFont val="ＭＳ Ｐゴシック"/>
            <family val="3"/>
          </rPr>
          <t xml:space="preserve">
勝ち点</t>
        </r>
      </text>
    </comment>
    <comment ref="AD40" authorId="0">
      <text>
        <r>
          <rPr>
            <b/>
            <sz val="9"/>
            <rFont val="ＭＳ Ｐゴシック"/>
            <family val="3"/>
          </rPr>
          <t>t:</t>
        </r>
        <r>
          <rPr>
            <sz val="9"/>
            <rFont val="ＭＳ Ｐゴシック"/>
            <family val="3"/>
          </rPr>
          <t xml:space="preserve">
勝ち数のカウント
</t>
        </r>
      </text>
    </comment>
    <comment ref="AD41" authorId="0">
      <text>
        <r>
          <rPr>
            <b/>
            <sz val="9"/>
            <rFont val="ＭＳ Ｐゴシック"/>
            <family val="3"/>
          </rPr>
          <t>t:</t>
        </r>
        <r>
          <rPr>
            <sz val="9"/>
            <rFont val="ＭＳ Ｐゴシック"/>
            <family val="3"/>
          </rPr>
          <t xml:space="preserve">
勝ち点</t>
        </r>
      </text>
    </comment>
    <comment ref="AD33" authorId="0">
      <text>
        <r>
          <rPr>
            <b/>
            <sz val="9"/>
            <rFont val="ＭＳ Ｐゴシック"/>
            <family val="3"/>
          </rPr>
          <t>t:</t>
        </r>
        <r>
          <rPr>
            <sz val="9"/>
            <rFont val="ＭＳ Ｐゴシック"/>
            <family val="3"/>
          </rPr>
          <t xml:space="preserve">
勝ち数のカウント
</t>
        </r>
      </text>
    </comment>
    <comment ref="AD34" authorId="0">
      <text>
        <r>
          <rPr>
            <b/>
            <sz val="9"/>
            <rFont val="ＭＳ Ｐゴシック"/>
            <family val="3"/>
          </rPr>
          <t>t:</t>
        </r>
        <r>
          <rPr>
            <sz val="9"/>
            <rFont val="ＭＳ Ｐゴシック"/>
            <family val="3"/>
          </rPr>
          <t xml:space="preserve">
勝ち点</t>
        </r>
      </text>
    </comment>
    <comment ref="AM40" authorId="0">
      <text>
        <r>
          <rPr>
            <b/>
            <sz val="9"/>
            <rFont val="ＭＳ Ｐゴシック"/>
            <family val="3"/>
          </rPr>
          <t>t:</t>
        </r>
        <r>
          <rPr>
            <sz val="9"/>
            <rFont val="ＭＳ Ｐゴシック"/>
            <family val="3"/>
          </rPr>
          <t xml:space="preserve">
勝ち数のカウント
</t>
        </r>
      </text>
    </comment>
    <comment ref="AM41" authorId="0">
      <text>
        <r>
          <rPr>
            <b/>
            <sz val="9"/>
            <rFont val="ＭＳ Ｐゴシック"/>
            <family val="3"/>
          </rPr>
          <t>t:</t>
        </r>
        <r>
          <rPr>
            <sz val="9"/>
            <rFont val="ＭＳ Ｐゴシック"/>
            <family val="3"/>
          </rPr>
          <t xml:space="preserve">
勝ち点</t>
        </r>
      </text>
    </comment>
    <comment ref="AM47" authorId="0">
      <text>
        <r>
          <rPr>
            <b/>
            <sz val="9"/>
            <rFont val="ＭＳ Ｐゴシック"/>
            <family val="3"/>
          </rPr>
          <t>t:</t>
        </r>
        <r>
          <rPr>
            <sz val="9"/>
            <rFont val="ＭＳ Ｐゴシック"/>
            <family val="3"/>
          </rPr>
          <t xml:space="preserve">
勝ち数のカウント
</t>
        </r>
      </text>
    </comment>
    <comment ref="AM48" authorId="0">
      <text>
        <r>
          <rPr>
            <b/>
            <sz val="9"/>
            <rFont val="ＭＳ Ｐゴシック"/>
            <family val="3"/>
          </rPr>
          <t>t:</t>
        </r>
        <r>
          <rPr>
            <sz val="9"/>
            <rFont val="ＭＳ Ｐゴシック"/>
            <family val="3"/>
          </rPr>
          <t xml:space="preserve">
勝ち点</t>
        </r>
      </text>
    </comment>
    <comment ref="AM68" authorId="0">
      <text>
        <r>
          <rPr>
            <b/>
            <sz val="9"/>
            <rFont val="ＭＳ Ｐゴシック"/>
            <family val="3"/>
          </rPr>
          <t>t:</t>
        </r>
        <r>
          <rPr>
            <sz val="9"/>
            <rFont val="ＭＳ Ｐゴシック"/>
            <family val="3"/>
          </rPr>
          <t xml:space="preserve">
勝ち数のカウント
</t>
        </r>
      </text>
    </comment>
    <comment ref="AM69" authorId="0">
      <text>
        <r>
          <rPr>
            <b/>
            <sz val="9"/>
            <rFont val="ＭＳ Ｐゴシック"/>
            <family val="3"/>
          </rPr>
          <t>t:</t>
        </r>
        <r>
          <rPr>
            <sz val="9"/>
            <rFont val="ＭＳ Ｐゴシック"/>
            <family val="3"/>
          </rPr>
          <t xml:space="preserve">
勝ち点</t>
        </r>
      </text>
    </comment>
    <comment ref="AV47" authorId="0">
      <text>
        <r>
          <rPr>
            <b/>
            <sz val="9"/>
            <rFont val="ＭＳ Ｐゴシック"/>
            <family val="3"/>
          </rPr>
          <t>t:</t>
        </r>
        <r>
          <rPr>
            <sz val="9"/>
            <rFont val="ＭＳ Ｐゴシック"/>
            <family val="3"/>
          </rPr>
          <t xml:space="preserve">
勝ち数のカウント
</t>
        </r>
      </text>
    </comment>
    <comment ref="AV48" authorId="0">
      <text>
        <r>
          <rPr>
            <b/>
            <sz val="9"/>
            <rFont val="ＭＳ Ｐゴシック"/>
            <family val="3"/>
          </rPr>
          <t>t:</t>
        </r>
        <r>
          <rPr>
            <sz val="9"/>
            <rFont val="ＭＳ Ｐゴシック"/>
            <family val="3"/>
          </rPr>
          <t xml:space="preserve">
勝ち点</t>
        </r>
      </text>
    </comment>
    <comment ref="AV68" authorId="0">
      <text>
        <r>
          <rPr>
            <b/>
            <sz val="9"/>
            <rFont val="ＭＳ Ｐゴシック"/>
            <family val="3"/>
          </rPr>
          <t>t:</t>
        </r>
        <r>
          <rPr>
            <sz val="9"/>
            <rFont val="ＭＳ Ｐゴシック"/>
            <family val="3"/>
          </rPr>
          <t xml:space="preserve">
勝ち数のカウント
</t>
        </r>
      </text>
    </comment>
    <comment ref="AV69" authorId="0">
      <text>
        <r>
          <rPr>
            <b/>
            <sz val="9"/>
            <rFont val="ＭＳ Ｐゴシック"/>
            <family val="3"/>
          </rPr>
          <t>t:</t>
        </r>
        <r>
          <rPr>
            <sz val="9"/>
            <rFont val="ＭＳ Ｐゴシック"/>
            <family val="3"/>
          </rPr>
          <t xml:space="preserve">
勝ち点</t>
        </r>
      </text>
    </comment>
    <comment ref="BE68" authorId="0">
      <text>
        <r>
          <rPr>
            <b/>
            <sz val="9"/>
            <rFont val="ＭＳ Ｐゴシック"/>
            <family val="3"/>
          </rPr>
          <t>t:</t>
        </r>
        <r>
          <rPr>
            <sz val="9"/>
            <rFont val="ＭＳ Ｐゴシック"/>
            <family val="3"/>
          </rPr>
          <t xml:space="preserve">
勝ち数のカウント
</t>
        </r>
      </text>
    </comment>
    <comment ref="BE69" authorId="0">
      <text>
        <r>
          <rPr>
            <b/>
            <sz val="9"/>
            <rFont val="ＭＳ Ｐゴシック"/>
            <family val="3"/>
          </rPr>
          <t>t:</t>
        </r>
        <r>
          <rPr>
            <sz val="9"/>
            <rFont val="ＭＳ Ｐゴシック"/>
            <family val="3"/>
          </rPr>
          <t xml:space="preserve">
勝ち点</t>
        </r>
      </text>
    </comment>
    <comment ref="C61" authorId="0">
      <text>
        <r>
          <rPr>
            <b/>
            <sz val="9"/>
            <rFont val="ＭＳ Ｐゴシック"/>
            <family val="3"/>
          </rPr>
          <t>t:</t>
        </r>
        <r>
          <rPr>
            <sz val="9"/>
            <rFont val="ＭＳ Ｐゴシック"/>
            <family val="3"/>
          </rPr>
          <t xml:space="preserve">
勝ち数のカウント
</t>
        </r>
      </text>
    </comment>
    <comment ref="K61" authorId="0">
      <text>
        <r>
          <rPr>
            <b/>
            <sz val="9"/>
            <rFont val="ＭＳ Ｐゴシック"/>
            <family val="3"/>
          </rPr>
          <t>t:</t>
        </r>
        <r>
          <rPr>
            <sz val="9"/>
            <rFont val="ＭＳ Ｐゴシック"/>
            <family val="3"/>
          </rPr>
          <t xml:space="preserve">
負け数のカウント
</t>
        </r>
      </text>
    </comment>
    <comment ref="L61" authorId="0">
      <text>
        <r>
          <rPr>
            <b/>
            <sz val="9"/>
            <rFont val="ＭＳ Ｐゴシック"/>
            <family val="3"/>
          </rPr>
          <t>t:</t>
        </r>
        <r>
          <rPr>
            <sz val="9"/>
            <rFont val="ＭＳ Ｐゴシック"/>
            <family val="3"/>
          </rPr>
          <t xml:space="preserve">
勝ち数のカウント
</t>
        </r>
      </text>
    </comment>
    <comment ref="T61" authorId="0">
      <text>
        <r>
          <rPr>
            <b/>
            <sz val="9"/>
            <rFont val="ＭＳ Ｐゴシック"/>
            <family val="3"/>
          </rPr>
          <t>t:</t>
        </r>
        <r>
          <rPr>
            <sz val="9"/>
            <rFont val="ＭＳ Ｐゴシック"/>
            <family val="3"/>
          </rPr>
          <t xml:space="preserve">
負け数のカウント
</t>
        </r>
      </text>
    </comment>
    <comment ref="U61" authorId="0">
      <text>
        <r>
          <rPr>
            <b/>
            <sz val="9"/>
            <rFont val="ＭＳ Ｐゴシック"/>
            <family val="3"/>
          </rPr>
          <t>t:</t>
        </r>
        <r>
          <rPr>
            <sz val="9"/>
            <rFont val="ＭＳ Ｐゴシック"/>
            <family val="3"/>
          </rPr>
          <t xml:space="preserve">
勝ち数のカウント
</t>
        </r>
      </text>
    </comment>
    <comment ref="AC61" authorId="0">
      <text>
        <r>
          <rPr>
            <b/>
            <sz val="9"/>
            <rFont val="ＭＳ Ｐゴシック"/>
            <family val="3"/>
          </rPr>
          <t>t:</t>
        </r>
        <r>
          <rPr>
            <sz val="9"/>
            <rFont val="ＭＳ Ｐゴシック"/>
            <family val="3"/>
          </rPr>
          <t xml:space="preserve">
負け数のカウント
</t>
        </r>
      </text>
    </comment>
    <comment ref="AD61" authorId="0">
      <text>
        <r>
          <rPr>
            <b/>
            <sz val="9"/>
            <rFont val="ＭＳ Ｐゴシック"/>
            <family val="3"/>
          </rPr>
          <t>t:</t>
        </r>
        <r>
          <rPr>
            <sz val="9"/>
            <rFont val="ＭＳ Ｐゴシック"/>
            <family val="3"/>
          </rPr>
          <t xml:space="preserve">
勝ち数のカウント
</t>
        </r>
      </text>
    </comment>
    <comment ref="AL61" authorId="0">
      <text>
        <r>
          <rPr>
            <b/>
            <sz val="9"/>
            <rFont val="ＭＳ Ｐゴシック"/>
            <family val="3"/>
          </rPr>
          <t>t:</t>
        </r>
        <r>
          <rPr>
            <sz val="9"/>
            <rFont val="ＭＳ Ｐゴシック"/>
            <family val="3"/>
          </rPr>
          <t xml:space="preserve">
負け数のカウント
</t>
        </r>
      </text>
    </comment>
    <comment ref="AM61" authorId="0">
      <text>
        <r>
          <rPr>
            <b/>
            <sz val="9"/>
            <rFont val="ＭＳ Ｐゴシック"/>
            <family val="3"/>
          </rPr>
          <t>t:</t>
        </r>
        <r>
          <rPr>
            <sz val="9"/>
            <rFont val="ＭＳ Ｐゴシック"/>
            <family val="3"/>
          </rPr>
          <t xml:space="preserve">
勝ち数のカウント
</t>
        </r>
      </text>
    </comment>
    <comment ref="AU61" authorId="0">
      <text>
        <r>
          <rPr>
            <b/>
            <sz val="9"/>
            <rFont val="ＭＳ Ｐゴシック"/>
            <family val="3"/>
          </rPr>
          <t>t:</t>
        </r>
        <r>
          <rPr>
            <sz val="9"/>
            <rFont val="ＭＳ Ｐゴシック"/>
            <family val="3"/>
          </rPr>
          <t xml:space="preserve">
負け数のカウント
</t>
        </r>
      </text>
    </comment>
    <comment ref="AV61" authorId="0">
      <text>
        <r>
          <rPr>
            <b/>
            <sz val="9"/>
            <rFont val="ＭＳ Ｐゴシック"/>
            <family val="3"/>
          </rPr>
          <t>t:</t>
        </r>
        <r>
          <rPr>
            <sz val="9"/>
            <rFont val="ＭＳ Ｐゴシック"/>
            <family val="3"/>
          </rPr>
          <t xml:space="preserve">
勝ち数のカウント
</t>
        </r>
      </text>
    </comment>
    <comment ref="BD61" authorId="0">
      <text>
        <r>
          <rPr>
            <b/>
            <sz val="9"/>
            <rFont val="ＭＳ Ｐゴシック"/>
            <family val="3"/>
          </rPr>
          <t>t:</t>
        </r>
        <r>
          <rPr>
            <sz val="9"/>
            <rFont val="ＭＳ Ｐゴシック"/>
            <family val="3"/>
          </rPr>
          <t xml:space="preserve">
負け数のカウント
</t>
        </r>
      </text>
    </comment>
    <comment ref="BE61" authorId="0">
      <text>
        <r>
          <rPr>
            <b/>
            <sz val="9"/>
            <rFont val="ＭＳ Ｐゴシック"/>
            <family val="3"/>
          </rPr>
          <t>t:</t>
        </r>
        <r>
          <rPr>
            <sz val="9"/>
            <rFont val="ＭＳ Ｐゴシック"/>
            <family val="3"/>
          </rPr>
          <t xml:space="preserve">
勝ち数のカウント
</t>
        </r>
      </text>
    </comment>
    <comment ref="BM61" authorId="0">
      <text>
        <r>
          <rPr>
            <b/>
            <sz val="9"/>
            <rFont val="ＭＳ Ｐゴシック"/>
            <family val="3"/>
          </rPr>
          <t>t:</t>
        </r>
        <r>
          <rPr>
            <sz val="9"/>
            <rFont val="ＭＳ Ｐゴシック"/>
            <family val="3"/>
          </rPr>
          <t xml:space="preserve">
負け数のカウント
</t>
        </r>
      </text>
    </comment>
    <comment ref="C62" authorId="0">
      <text>
        <r>
          <rPr>
            <b/>
            <sz val="9"/>
            <rFont val="ＭＳ Ｐゴシック"/>
            <family val="3"/>
          </rPr>
          <t>t:</t>
        </r>
        <r>
          <rPr>
            <sz val="9"/>
            <rFont val="ＭＳ Ｐゴシック"/>
            <family val="3"/>
          </rPr>
          <t xml:space="preserve">
勝ち点</t>
        </r>
      </text>
    </comment>
    <comment ref="L62" authorId="0">
      <text>
        <r>
          <rPr>
            <b/>
            <sz val="9"/>
            <rFont val="ＭＳ Ｐゴシック"/>
            <family val="3"/>
          </rPr>
          <t>t:</t>
        </r>
        <r>
          <rPr>
            <sz val="9"/>
            <rFont val="ＭＳ Ｐゴシック"/>
            <family val="3"/>
          </rPr>
          <t xml:space="preserve">
勝ち点</t>
        </r>
      </text>
    </comment>
    <comment ref="U62" authorId="0">
      <text>
        <r>
          <rPr>
            <b/>
            <sz val="9"/>
            <rFont val="ＭＳ Ｐゴシック"/>
            <family val="3"/>
          </rPr>
          <t>t:</t>
        </r>
        <r>
          <rPr>
            <sz val="9"/>
            <rFont val="ＭＳ Ｐゴシック"/>
            <family val="3"/>
          </rPr>
          <t xml:space="preserve">
勝ち点</t>
        </r>
      </text>
    </comment>
    <comment ref="AD62" authorId="0">
      <text>
        <r>
          <rPr>
            <b/>
            <sz val="9"/>
            <rFont val="ＭＳ Ｐゴシック"/>
            <family val="3"/>
          </rPr>
          <t>t:</t>
        </r>
        <r>
          <rPr>
            <sz val="9"/>
            <rFont val="ＭＳ Ｐゴシック"/>
            <family val="3"/>
          </rPr>
          <t xml:space="preserve">
勝ち点</t>
        </r>
      </text>
    </comment>
    <comment ref="AM62" authorId="0">
      <text>
        <r>
          <rPr>
            <b/>
            <sz val="9"/>
            <rFont val="ＭＳ Ｐゴシック"/>
            <family val="3"/>
          </rPr>
          <t>t:</t>
        </r>
        <r>
          <rPr>
            <sz val="9"/>
            <rFont val="ＭＳ Ｐゴシック"/>
            <family val="3"/>
          </rPr>
          <t xml:space="preserve">
勝ち点</t>
        </r>
      </text>
    </comment>
    <comment ref="AV62" authorId="0">
      <text>
        <r>
          <rPr>
            <b/>
            <sz val="9"/>
            <rFont val="ＭＳ Ｐゴシック"/>
            <family val="3"/>
          </rPr>
          <t>t:</t>
        </r>
        <r>
          <rPr>
            <sz val="9"/>
            <rFont val="ＭＳ Ｐゴシック"/>
            <family val="3"/>
          </rPr>
          <t xml:space="preserve">
勝ち点</t>
        </r>
      </text>
    </comment>
    <comment ref="BE62" authorId="0">
      <text>
        <r>
          <rPr>
            <b/>
            <sz val="9"/>
            <rFont val="ＭＳ Ｐゴシック"/>
            <family val="3"/>
          </rPr>
          <t>t:</t>
        </r>
        <r>
          <rPr>
            <sz val="9"/>
            <rFont val="ＭＳ Ｐゴシック"/>
            <family val="3"/>
          </rPr>
          <t xml:space="preserve">
勝ち点</t>
        </r>
      </text>
    </comment>
    <comment ref="C54" authorId="0">
      <text>
        <r>
          <rPr>
            <b/>
            <sz val="9"/>
            <rFont val="ＭＳ Ｐゴシック"/>
            <family val="3"/>
          </rPr>
          <t>t:</t>
        </r>
        <r>
          <rPr>
            <sz val="9"/>
            <rFont val="ＭＳ Ｐゴシック"/>
            <family val="3"/>
          </rPr>
          <t xml:space="preserve">
勝ち数のカウント
</t>
        </r>
      </text>
    </comment>
    <comment ref="K54" authorId="0">
      <text>
        <r>
          <rPr>
            <b/>
            <sz val="9"/>
            <rFont val="ＭＳ Ｐゴシック"/>
            <family val="3"/>
          </rPr>
          <t>t:</t>
        </r>
        <r>
          <rPr>
            <sz val="9"/>
            <rFont val="ＭＳ Ｐゴシック"/>
            <family val="3"/>
          </rPr>
          <t xml:space="preserve">
負け数のカウント
</t>
        </r>
      </text>
    </comment>
    <comment ref="L54" authorId="0">
      <text>
        <r>
          <rPr>
            <b/>
            <sz val="9"/>
            <rFont val="ＭＳ Ｐゴシック"/>
            <family val="3"/>
          </rPr>
          <t>t:</t>
        </r>
        <r>
          <rPr>
            <sz val="9"/>
            <rFont val="ＭＳ Ｐゴシック"/>
            <family val="3"/>
          </rPr>
          <t xml:space="preserve">
勝ち数のカウント
</t>
        </r>
      </text>
    </comment>
    <comment ref="T54" authorId="0">
      <text>
        <r>
          <rPr>
            <b/>
            <sz val="9"/>
            <rFont val="ＭＳ Ｐゴシック"/>
            <family val="3"/>
          </rPr>
          <t>t:</t>
        </r>
        <r>
          <rPr>
            <sz val="9"/>
            <rFont val="ＭＳ Ｐゴシック"/>
            <family val="3"/>
          </rPr>
          <t xml:space="preserve">
負け数のカウント
</t>
        </r>
      </text>
    </comment>
    <comment ref="U54" authorId="0">
      <text>
        <r>
          <rPr>
            <b/>
            <sz val="9"/>
            <rFont val="ＭＳ Ｐゴシック"/>
            <family val="3"/>
          </rPr>
          <t>t:</t>
        </r>
        <r>
          <rPr>
            <sz val="9"/>
            <rFont val="ＭＳ Ｐゴシック"/>
            <family val="3"/>
          </rPr>
          <t xml:space="preserve">
勝ち数のカウント
</t>
        </r>
      </text>
    </comment>
    <comment ref="AC54" authorId="0">
      <text>
        <r>
          <rPr>
            <b/>
            <sz val="9"/>
            <rFont val="ＭＳ Ｐゴシック"/>
            <family val="3"/>
          </rPr>
          <t>t:</t>
        </r>
        <r>
          <rPr>
            <sz val="9"/>
            <rFont val="ＭＳ Ｐゴシック"/>
            <family val="3"/>
          </rPr>
          <t xml:space="preserve">
負け数のカウント
</t>
        </r>
      </text>
    </comment>
    <comment ref="AD54" authorId="0">
      <text>
        <r>
          <rPr>
            <b/>
            <sz val="9"/>
            <rFont val="ＭＳ Ｐゴシック"/>
            <family val="3"/>
          </rPr>
          <t>t:</t>
        </r>
        <r>
          <rPr>
            <sz val="9"/>
            <rFont val="ＭＳ Ｐゴシック"/>
            <family val="3"/>
          </rPr>
          <t xml:space="preserve">
勝ち数のカウント
</t>
        </r>
      </text>
    </comment>
    <comment ref="AL54" authorId="0">
      <text>
        <r>
          <rPr>
            <b/>
            <sz val="9"/>
            <rFont val="ＭＳ Ｐゴシック"/>
            <family val="3"/>
          </rPr>
          <t>t:</t>
        </r>
        <r>
          <rPr>
            <sz val="9"/>
            <rFont val="ＭＳ Ｐゴシック"/>
            <family val="3"/>
          </rPr>
          <t xml:space="preserve">
負け数のカウント
</t>
        </r>
      </text>
    </comment>
    <comment ref="AM54" authorId="0">
      <text>
        <r>
          <rPr>
            <b/>
            <sz val="9"/>
            <rFont val="ＭＳ Ｐゴシック"/>
            <family val="3"/>
          </rPr>
          <t>t:</t>
        </r>
        <r>
          <rPr>
            <sz val="9"/>
            <rFont val="ＭＳ Ｐゴシック"/>
            <family val="3"/>
          </rPr>
          <t xml:space="preserve">
勝ち数のカウント
</t>
        </r>
      </text>
    </comment>
    <comment ref="AU54" authorId="0">
      <text>
        <r>
          <rPr>
            <b/>
            <sz val="9"/>
            <rFont val="ＭＳ Ｐゴシック"/>
            <family val="3"/>
          </rPr>
          <t>t:</t>
        </r>
        <r>
          <rPr>
            <sz val="9"/>
            <rFont val="ＭＳ Ｐゴシック"/>
            <family val="3"/>
          </rPr>
          <t xml:space="preserve">
負け数のカウント
</t>
        </r>
      </text>
    </comment>
    <comment ref="AV54" authorId="0">
      <text>
        <r>
          <rPr>
            <b/>
            <sz val="9"/>
            <rFont val="ＭＳ Ｐゴシック"/>
            <family val="3"/>
          </rPr>
          <t>t:</t>
        </r>
        <r>
          <rPr>
            <sz val="9"/>
            <rFont val="ＭＳ Ｐゴシック"/>
            <family val="3"/>
          </rPr>
          <t xml:space="preserve">
勝ち数のカウント
</t>
        </r>
      </text>
    </comment>
    <comment ref="BD54" authorId="0">
      <text>
        <r>
          <rPr>
            <b/>
            <sz val="9"/>
            <rFont val="ＭＳ Ｐゴシック"/>
            <family val="3"/>
          </rPr>
          <t>t:</t>
        </r>
        <r>
          <rPr>
            <sz val="9"/>
            <rFont val="ＭＳ Ｐゴシック"/>
            <family val="3"/>
          </rPr>
          <t xml:space="preserve">
負け数のカウント
</t>
        </r>
      </text>
    </comment>
    <comment ref="BE54" authorId="0">
      <text>
        <r>
          <rPr>
            <b/>
            <sz val="9"/>
            <rFont val="ＭＳ Ｐゴシック"/>
            <family val="3"/>
          </rPr>
          <t>t:</t>
        </r>
        <r>
          <rPr>
            <sz val="9"/>
            <rFont val="ＭＳ Ｐゴシック"/>
            <family val="3"/>
          </rPr>
          <t xml:space="preserve">
勝ち数のカウント
</t>
        </r>
      </text>
    </comment>
    <comment ref="BM54" authorId="0">
      <text>
        <r>
          <rPr>
            <b/>
            <sz val="9"/>
            <rFont val="ＭＳ Ｐゴシック"/>
            <family val="3"/>
          </rPr>
          <t>t:</t>
        </r>
        <r>
          <rPr>
            <sz val="9"/>
            <rFont val="ＭＳ Ｐゴシック"/>
            <family val="3"/>
          </rPr>
          <t xml:space="preserve">
負け数のカウント
</t>
        </r>
      </text>
    </comment>
    <comment ref="C55" authorId="0">
      <text>
        <r>
          <rPr>
            <b/>
            <sz val="9"/>
            <rFont val="ＭＳ Ｐゴシック"/>
            <family val="3"/>
          </rPr>
          <t>t:</t>
        </r>
        <r>
          <rPr>
            <sz val="9"/>
            <rFont val="ＭＳ Ｐゴシック"/>
            <family val="3"/>
          </rPr>
          <t xml:space="preserve">
勝ち点</t>
        </r>
      </text>
    </comment>
    <comment ref="L55" authorId="0">
      <text>
        <r>
          <rPr>
            <b/>
            <sz val="9"/>
            <rFont val="ＭＳ Ｐゴシック"/>
            <family val="3"/>
          </rPr>
          <t>t:</t>
        </r>
        <r>
          <rPr>
            <sz val="9"/>
            <rFont val="ＭＳ Ｐゴシック"/>
            <family val="3"/>
          </rPr>
          <t xml:space="preserve">
勝ち点</t>
        </r>
      </text>
    </comment>
    <comment ref="U55" authorId="0">
      <text>
        <r>
          <rPr>
            <b/>
            <sz val="9"/>
            <rFont val="ＭＳ Ｐゴシック"/>
            <family val="3"/>
          </rPr>
          <t>t:</t>
        </r>
        <r>
          <rPr>
            <sz val="9"/>
            <rFont val="ＭＳ Ｐゴシック"/>
            <family val="3"/>
          </rPr>
          <t xml:space="preserve">
勝ち点</t>
        </r>
      </text>
    </comment>
    <comment ref="AD55" authorId="0">
      <text>
        <r>
          <rPr>
            <b/>
            <sz val="9"/>
            <rFont val="ＭＳ Ｐゴシック"/>
            <family val="3"/>
          </rPr>
          <t>t:</t>
        </r>
        <r>
          <rPr>
            <sz val="9"/>
            <rFont val="ＭＳ Ｐゴシック"/>
            <family val="3"/>
          </rPr>
          <t xml:space="preserve">
勝ち点</t>
        </r>
      </text>
    </comment>
    <comment ref="AM55" authorId="0">
      <text>
        <r>
          <rPr>
            <b/>
            <sz val="9"/>
            <rFont val="ＭＳ Ｐゴシック"/>
            <family val="3"/>
          </rPr>
          <t>t:</t>
        </r>
        <r>
          <rPr>
            <sz val="9"/>
            <rFont val="ＭＳ Ｐゴシック"/>
            <family val="3"/>
          </rPr>
          <t xml:space="preserve">
勝ち点</t>
        </r>
      </text>
    </comment>
    <comment ref="AV55" authorId="0">
      <text>
        <r>
          <rPr>
            <b/>
            <sz val="9"/>
            <rFont val="ＭＳ Ｐゴシック"/>
            <family val="3"/>
          </rPr>
          <t>t:</t>
        </r>
        <r>
          <rPr>
            <sz val="9"/>
            <rFont val="ＭＳ Ｐゴシック"/>
            <family val="3"/>
          </rPr>
          <t xml:space="preserve">
勝ち点</t>
        </r>
      </text>
    </comment>
    <comment ref="BE55" authorId="0">
      <text>
        <r>
          <rPr>
            <b/>
            <sz val="9"/>
            <rFont val="ＭＳ Ｐゴシック"/>
            <family val="3"/>
          </rPr>
          <t>t:</t>
        </r>
        <r>
          <rPr>
            <sz val="9"/>
            <rFont val="ＭＳ Ｐゴシック"/>
            <family val="3"/>
          </rPr>
          <t xml:space="preserve">
勝ち点</t>
        </r>
      </text>
    </comment>
    <comment ref="BW6" authorId="0">
      <text>
        <r>
          <rPr>
            <b/>
            <sz val="9"/>
            <rFont val="ＭＳ Ｐゴシック"/>
            <family val="3"/>
          </rPr>
          <t>t:</t>
        </r>
        <r>
          <rPr>
            <sz val="9"/>
            <rFont val="ＭＳ Ｐゴシック"/>
            <family val="3"/>
          </rPr>
          <t xml:space="preserve">
勝ち点</t>
        </r>
      </text>
    </comment>
    <comment ref="CF6" authorId="0">
      <text>
        <r>
          <rPr>
            <b/>
            <sz val="9"/>
            <rFont val="ＭＳ Ｐゴシック"/>
            <family val="3"/>
          </rPr>
          <t>t:</t>
        </r>
        <r>
          <rPr>
            <sz val="9"/>
            <rFont val="ＭＳ Ｐゴシック"/>
            <family val="3"/>
          </rPr>
          <t xml:space="preserve">
勝ち点</t>
        </r>
      </text>
    </comment>
    <comment ref="CF13" authorId="0">
      <text>
        <r>
          <rPr>
            <b/>
            <sz val="9"/>
            <rFont val="ＭＳ Ｐゴシック"/>
            <family val="3"/>
          </rPr>
          <t>t:</t>
        </r>
        <r>
          <rPr>
            <sz val="9"/>
            <rFont val="ＭＳ Ｐゴシック"/>
            <family val="3"/>
          </rPr>
          <t xml:space="preserve">
勝ち点</t>
        </r>
      </text>
    </comment>
    <comment ref="BW13" authorId="0">
      <text>
        <r>
          <rPr>
            <b/>
            <sz val="9"/>
            <rFont val="ＭＳ Ｐゴシック"/>
            <family val="3"/>
          </rPr>
          <t>t:</t>
        </r>
        <r>
          <rPr>
            <sz val="9"/>
            <rFont val="ＭＳ Ｐゴシック"/>
            <family val="3"/>
          </rPr>
          <t xml:space="preserve">
勝ち点</t>
        </r>
      </text>
    </comment>
    <comment ref="CF20" authorId="0">
      <text>
        <r>
          <rPr>
            <b/>
            <sz val="9"/>
            <rFont val="ＭＳ Ｐゴシック"/>
            <family val="3"/>
          </rPr>
          <t>t:</t>
        </r>
        <r>
          <rPr>
            <sz val="9"/>
            <rFont val="ＭＳ Ｐゴシック"/>
            <family val="3"/>
          </rPr>
          <t xml:space="preserve">
勝ち点</t>
        </r>
      </text>
    </comment>
    <comment ref="BW20" authorId="0">
      <text>
        <r>
          <rPr>
            <b/>
            <sz val="9"/>
            <rFont val="ＭＳ Ｐゴシック"/>
            <family val="3"/>
          </rPr>
          <t>t:</t>
        </r>
        <r>
          <rPr>
            <sz val="9"/>
            <rFont val="ＭＳ Ｐゴシック"/>
            <family val="3"/>
          </rPr>
          <t xml:space="preserve">
勝ち点</t>
        </r>
      </text>
    </comment>
    <comment ref="CF27" authorId="0">
      <text>
        <r>
          <rPr>
            <b/>
            <sz val="9"/>
            <rFont val="ＭＳ Ｐゴシック"/>
            <family val="3"/>
          </rPr>
          <t>t:</t>
        </r>
        <r>
          <rPr>
            <sz val="9"/>
            <rFont val="ＭＳ Ｐゴシック"/>
            <family val="3"/>
          </rPr>
          <t xml:space="preserve">
勝ち点</t>
        </r>
      </text>
    </comment>
    <comment ref="BW27" authorId="0">
      <text>
        <r>
          <rPr>
            <b/>
            <sz val="9"/>
            <rFont val="ＭＳ Ｐゴシック"/>
            <family val="3"/>
          </rPr>
          <t>t:</t>
        </r>
        <r>
          <rPr>
            <sz val="9"/>
            <rFont val="ＭＳ Ｐゴシック"/>
            <family val="3"/>
          </rPr>
          <t xml:space="preserve">
勝ち点</t>
        </r>
      </text>
    </comment>
    <comment ref="CF34" authorId="0">
      <text>
        <r>
          <rPr>
            <b/>
            <sz val="9"/>
            <rFont val="ＭＳ Ｐゴシック"/>
            <family val="3"/>
          </rPr>
          <t>t:</t>
        </r>
        <r>
          <rPr>
            <sz val="9"/>
            <rFont val="ＭＳ Ｐゴシック"/>
            <family val="3"/>
          </rPr>
          <t xml:space="preserve">
勝ち点</t>
        </r>
      </text>
    </comment>
    <comment ref="BW34" authorId="0">
      <text>
        <r>
          <rPr>
            <b/>
            <sz val="9"/>
            <rFont val="ＭＳ Ｐゴシック"/>
            <family val="3"/>
          </rPr>
          <t>t:</t>
        </r>
        <r>
          <rPr>
            <sz val="9"/>
            <rFont val="ＭＳ Ｐゴシック"/>
            <family val="3"/>
          </rPr>
          <t xml:space="preserve">
勝ち点</t>
        </r>
      </text>
    </comment>
    <comment ref="CF41" authorId="0">
      <text>
        <r>
          <rPr>
            <b/>
            <sz val="9"/>
            <rFont val="ＭＳ Ｐゴシック"/>
            <family val="3"/>
          </rPr>
          <t>t:</t>
        </r>
        <r>
          <rPr>
            <sz val="9"/>
            <rFont val="ＭＳ Ｐゴシック"/>
            <family val="3"/>
          </rPr>
          <t xml:space="preserve">
勝ち点</t>
        </r>
      </text>
    </comment>
    <comment ref="BW41" authorId="0">
      <text>
        <r>
          <rPr>
            <b/>
            <sz val="9"/>
            <rFont val="ＭＳ Ｐゴシック"/>
            <family val="3"/>
          </rPr>
          <t>t:</t>
        </r>
        <r>
          <rPr>
            <sz val="9"/>
            <rFont val="ＭＳ Ｐゴシック"/>
            <family val="3"/>
          </rPr>
          <t xml:space="preserve">
勝ち点</t>
        </r>
      </text>
    </comment>
    <comment ref="CF48" authorId="0">
      <text>
        <r>
          <rPr>
            <b/>
            <sz val="9"/>
            <rFont val="ＭＳ Ｐゴシック"/>
            <family val="3"/>
          </rPr>
          <t>t:</t>
        </r>
        <r>
          <rPr>
            <sz val="9"/>
            <rFont val="ＭＳ Ｐゴシック"/>
            <family val="3"/>
          </rPr>
          <t xml:space="preserve">
勝ち点</t>
        </r>
      </text>
    </comment>
    <comment ref="BW48" authorId="0">
      <text>
        <r>
          <rPr>
            <b/>
            <sz val="9"/>
            <rFont val="ＭＳ Ｐゴシック"/>
            <family val="3"/>
          </rPr>
          <t>t:</t>
        </r>
        <r>
          <rPr>
            <sz val="9"/>
            <rFont val="ＭＳ Ｐゴシック"/>
            <family val="3"/>
          </rPr>
          <t xml:space="preserve">
勝ち点</t>
        </r>
      </text>
    </comment>
    <comment ref="BW55" authorId="0">
      <text>
        <r>
          <rPr>
            <b/>
            <sz val="9"/>
            <rFont val="ＭＳ Ｐゴシック"/>
            <family val="3"/>
          </rPr>
          <t>t:</t>
        </r>
        <r>
          <rPr>
            <sz val="9"/>
            <rFont val="ＭＳ Ｐゴシック"/>
            <family val="3"/>
          </rPr>
          <t xml:space="preserve">
勝ち点</t>
        </r>
      </text>
    </comment>
    <comment ref="CF55" authorId="0">
      <text>
        <r>
          <rPr>
            <b/>
            <sz val="9"/>
            <rFont val="ＭＳ Ｐゴシック"/>
            <family val="3"/>
          </rPr>
          <t>t:</t>
        </r>
        <r>
          <rPr>
            <sz val="9"/>
            <rFont val="ＭＳ Ｐゴシック"/>
            <family val="3"/>
          </rPr>
          <t xml:space="preserve">
勝ち点</t>
        </r>
      </text>
    </comment>
    <comment ref="CF62" authorId="0">
      <text>
        <r>
          <rPr>
            <b/>
            <sz val="9"/>
            <rFont val="ＭＳ Ｐゴシック"/>
            <family val="3"/>
          </rPr>
          <t>t:</t>
        </r>
        <r>
          <rPr>
            <sz val="9"/>
            <rFont val="ＭＳ Ｐゴシック"/>
            <family val="3"/>
          </rPr>
          <t xml:space="preserve">
勝ち点</t>
        </r>
      </text>
    </comment>
    <comment ref="BW62" authorId="0">
      <text>
        <r>
          <rPr>
            <b/>
            <sz val="9"/>
            <rFont val="ＭＳ Ｐゴシック"/>
            <family val="3"/>
          </rPr>
          <t>t:</t>
        </r>
        <r>
          <rPr>
            <sz val="9"/>
            <rFont val="ＭＳ Ｐゴシック"/>
            <family val="3"/>
          </rPr>
          <t xml:space="preserve">
勝ち点</t>
        </r>
      </text>
    </comment>
    <comment ref="BN62" authorId="0">
      <text>
        <r>
          <rPr>
            <b/>
            <sz val="9"/>
            <rFont val="ＭＳ Ｐゴシック"/>
            <family val="3"/>
          </rPr>
          <t>t:</t>
        </r>
        <r>
          <rPr>
            <sz val="9"/>
            <rFont val="ＭＳ Ｐゴシック"/>
            <family val="3"/>
          </rPr>
          <t xml:space="preserve">
勝ち点</t>
        </r>
      </text>
    </comment>
    <comment ref="CF69" authorId="0">
      <text>
        <r>
          <rPr>
            <b/>
            <sz val="9"/>
            <rFont val="ＭＳ Ｐゴシック"/>
            <family val="3"/>
          </rPr>
          <t>t:</t>
        </r>
        <r>
          <rPr>
            <sz val="9"/>
            <rFont val="ＭＳ Ｐゴシック"/>
            <family val="3"/>
          </rPr>
          <t xml:space="preserve">
勝ち点</t>
        </r>
      </text>
    </comment>
    <comment ref="BW69" authorId="0">
      <text>
        <r>
          <rPr>
            <b/>
            <sz val="9"/>
            <rFont val="ＭＳ Ｐゴシック"/>
            <family val="3"/>
          </rPr>
          <t>t:</t>
        </r>
        <r>
          <rPr>
            <sz val="9"/>
            <rFont val="ＭＳ Ｐゴシック"/>
            <family val="3"/>
          </rPr>
          <t xml:space="preserve">
勝ち点</t>
        </r>
      </text>
    </comment>
    <comment ref="BN69" authorId="0">
      <text>
        <r>
          <rPr>
            <b/>
            <sz val="9"/>
            <rFont val="ＭＳ Ｐゴシック"/>
            <family val="3"/>
          </rPr>
          <t>t:</t>
        </r>
        <r>
          <rPr>
            <sz val="9"/>
            <rFont val="ＭＳ Ｐゴシック"/>
            <family val="3"/>
          </rPr>
          <t xml:space="preserve">
勝ち点</t>
        </r>
      </text>
    </comment>
    <comment ref="BW7" authorId="1">
      <text>
        <r>
          <rPr>
            <sz val="9"/>
            <rFont val="ＭＳ Ｐゴシック"/>
            <family val="3"/>
          </rPr>
          <t xml:space="preserve">総得点
</t>
        </r>
      </text>
    </comment>
    <comment ref="CF7" authorId="1">
      <text>
        <r>
          <rPr>
            <sz val="9"/>
            <rFont val="ＭＳ Ｐゴシック"/>
            <family val="3"/>
          </rPr>
          <t xml:space="preserve">総得点
</t>
        </r>
      </text>
    </comment>
    <comment ref="CE7" authorId="1">
      <text>
        <r>
          <rPr>
            <b/>
            <sz val="9"/>
            <rFont val="ＭＳ Ｐゴシック"/>
            <family val="3"/>
          </rPr>
          <t xml:space="preserve">失点
</t>
        </r>
      </text>
    </comment>
    <comment ref="CN7" authorId="1">
      <text>
        <r>
          <rPr>
            <b/>
            <sz val="9"/>
            <rFont val="ＭＳ Ｐゴシック"/>
            <family val="3"/>
          </rPr>
          <t xml:space="preserve">失点
</t>
        </r>
      </text>
    </comment>
    <comment ref="BW14" authorId="1">
      <text>
        <r>
          <rPr>
            <sz val="9"/>
            <rFont val="ＭＳ Ｐゴシック"/>
            <family val="3"/>
          </rPr>
          <t xml:space="preserve">総得点
</t>
        </r>
      </text>
    </comment>
    <comment ref="CF14" authorId="1">
      <text>
        <r>
          <rPr>
            <sz val="9"/>
            <rFont val="ＭＳ Ｐゴシック"/>
            <family val="3"/>
          </rPr>
          <t xml:space="preserve">総得点
</t>
        </r>
      </text>
    </comment>
    <comment ref="CF21" authorId="1">
      <text>
        <r>
          <rPr>
            <sz val="9"/>
            <rFont val="ＭＳ Ｐゴシック"/>
            <family val="3"/>
          </rPr>
          <t xml:space="preserve">総得点
</t>
        </r>
      </text>
    </comment>
    <comment ref="CF28" authorId="1">
      <text>
        <r>
          <rPr>
            <sz val="9"/>
            <rFont val="ＭＳ Ｐゴシック"/>
            <family val="3"/>
          </rPr>
          <t xml:space="preserve">総得点
</t>
        </r>
      </text>
    </comment>
    <comment ref="BW28" authorId="1">
      <text>
        <r>
          <rPr>
            <sz val="9"/>
            <rFont val="ＭＳ Ｐゴシック"/>
            <family val="3"/>
          </rPr>
          <t xml:space="preserve">総得点
</t>
        </r>
      </text>
    </comment>
    <comment ref="BW35" authorId="1">
      <text>
        <r>
          <rPr>
            <sz val="9"/>
            <rFont val="ＭＳ Ｐゴシック"/>
            <family val="3"/>
          </rPr>
          <t xml:space="preserve">総得点
</t>
        </r>
      </text>
    </comment>
    <comment ref="CF35" authorId="1">
      <text>
        <r>
          <rPr>
            <sz val="9"/>
            <rFont val="ＭＳ Ｐゴシック"/>
            <family val="3"/>
          </rPr>
          <t xml:space="preserve">総得点
</t>
        </r>
      </text>
    </comment>
    <comment ref="BW42" authorId="1">
      <text>
        <r>
          <rPr>
            <sz val="9"/>
            <rFont val="ＭＳ Ｐゴシック"/>
            <family val="3"/>
          </rPr>
          <t xml:space="preserve">総得点
</t>
        </r>
      </text>
    </comment>
    <comment ref="CF42" authorId="1">
      <text>
        <r>
          <rPr>
            <sz val="9"/>
            <rFont val="ＭＳ Ｐゴシック"/>
            <family val="3"/>
          </rPr>
          <t xml:space="preserve">総得点
</t>
        </r>
      </text>
    </comment>
    <comment ref="CF56" authorId="1">
      <text>
        <r>
          <rPr>
            <sz val="9"/>
            <rFont val="ＭＳ Ｐゴシック"/>
            <family val="3"/>
          </rPr>
          <t xml:space="preserve">総得点
</t>
        </r>
      </text>
    </comment>
    <comment ref="BW56" authorId="1">
      <text>
        <r>
          <rPr>
            <sz val="9"/>
            <rFont val="ＭＳ Ｐゴシック"/>
            <family val="3"/>
          </rPr>
          <t xml:space="preserve">総得点
</t>
        </r>
      </text>
    </comment>
    <comment ref="CF63" authorId="1">
      <text>
        <r>
          <rPr>
            <sz val="9"/>
            <rFont val="ＭＳ Ｐゴシック"/>
            <family val="3"/>
          </rPr>
          <t xml:space="preserve">総得点
</t>
        </r>
      </text>
    </comment>
    <comment ref="BW63" authorId="1">
      <text>
        <r>
          <rPr>
            <sz val="9"/>
            <rFont val="ＭＳ Ｐゴシック"/>
            <family val="3"/>
          </rPr>
          <t xml:space="preserve">総得点
</t>
        </r>
      </text>
    </comment>
    <comment ref="CF70" authorId="1">
      <text>
        <r>
          <rPr>
            <sz val="9"/>
            <rFont val="ＭＳ Ｐゴシック"/>
            <family val="3"/>
          </rPr>
          <t xml:space="preserve">総得点
</t>
        </r>
      </text>
    </comment>
    <comment ref="BW70" authorId="1">
      <text>
        <r>
          <rPr>
            <sz val="9"/>
            <rFont val="ＭＳ Ｐゴシック"/>
            <family val="3"/>
          </rPr>
          <t xml:space="preserve">総得点
</t>
        </r>
      </text>
    </comment>
    <comment ref="CN14" authorId="1">
      <text>
        <r>
          <rPr>
            <b/>
            <sz val="9"/>
            <rFont val="ＭＳ Ｐゴシック"/>
            <family val="3"/>
          </rPr>
          <t xml:space="preserve">失点
</t>
        </r>
      </text>
    </comment>
    <comment ref="CE14" authorId="1">
      <text>
        <r>
          <rPr>
            <b/>
            <sz val="9"/>
            <rFont val="ＭＳ Ｐゴシック"/>
            <family val="3"/>
          </rPr>
          <t xml:space="preserve">失点
</t>
        </r>
      </text>
    </comment>
    <comment ref="CE21" authorId="1">
      <text>
        <r>
          <rPr>
            <b/>
            <sz val="9"/>
            <rFont val="ＭＳ Ｐゴシック"/>
            <family val="3"/>
          </rPr>
          <t xml:space="preserve">失点
</t>
        </r>
      </text>
    </comment>
    <comment ref="CN21" authorId="1">
      <text>
        <r>
          <rPr>
            <b/>
            <sz val="9"/>
            <rFont val="ＭＳ Ｐゴシック"/>
            <family val="3"/>
          </rPr>
          <t xml:space="preserve">失点
</t>
        </r>
      </text>
    </comment>
    <comment ref="CN28" authorId="1">
      <text>
        <r>
          <rPr>
            <b/>
            <sz val="9"/>
            <rFont val="ＭＳ Ｐゴシック"/>
            <family val="3"/>
          </rPr>
          <t xml:space="preserve">失点
</t>
        </r>
      </text>
    </comment>
    <comment ref="CE28" authorId="1">
      <text>
        <r>
          <rPr>
            <b/>
            <sz val="9"/>
            <rFont val="ＭＳ Ｐゴシック"/>
            <family val="3"/>
          </rPr>
          <t xml:space="preserve">失点
</t>
        </r>
      </text>
    </comment>
    <comment ref="CE35" authorId="1">
      <text>
        <r>
          <rPr>
            <b/>
            <sz val="9"/>
            <rFont val="ＭＳ Ｐゴシック"/>
            <family val="3"/>
          </rPr>
          <t xml:space="preserve">失点
</t>
        </r>
      </text>
    </comment>
    <comment ref="CN35" authorId="1">
      <text>
        <r>
          <rPr>
            <b/>
            <sz val="9"/>
            <rFont val="ＭＳ Ｐゴシック"/>
            <family val="3"/>
          </rPr>
          <t xml:space="preserve">失点
</t>
        </r>
      </text>
    </comment>
    <comment ref="CN42" authorId="1">
      <text>
        <r>
          <rPr>
            <b/>
            <sz val="9"/>
            <rFont val="ＭＳ Ｐゴシック"/>
            <family val="3"/>
          </rPr>
          <t xml:space="preserve">失点
</t>
        </r>
      </text>
    </comment>
    <comment ref="CE42" authorId="1">
      <text>
        <r>
          <rPr>
            <b/>
            <sz val="9"/>
            <rFont val="ＭＳ Ｐゴシック"/>
            <family val="3"/>
          </rPr>
          <t xml:space="preserve">失点
</t>
        </r>
      </text>
    </comment>
    <comment ref="CE49" authorId="1">
      <text>
        <r>
          <rPr>
            <b/>
            <sz val="9"/>
            <rFont val="ＭＳ Ｐゴシック"/>
            <family val="3"/>
          </rPr>
          <t xml:space="preserve">失点
</t>
        </r>
      </text>
    </comment>
    <comment ref="CN49" authorId="1">
      <text>
        <r>
          <rPr>
            <b/>
            <sz val="9"/>
            <rFont val="ＭＳ Ｐゴシック"/>
            <family val="3"/>
          </rPr>
          <t xml:space="preserve">失点
</t>
        </r>
      </text>
    </comment>
    <comment ref="CN56" authorId="1">
      <text>
        <r>
          <rPr>
            <b/>
            <sz val="9"/>
            <rFont val="ＭＳ Ｐゴシック"/>
            <family val="3"/>
          </rPr>
          <t xml:space="preserve">失点
</t>
        </r>
      </text>
    </comment>
    <comment ref="CE56" authorId="1">
      <text>
        <r>
          <rPr>
            <b/>
            <sz val="9"/>
            <rFont val="ＭＳ Ｐゴシック"/>
            <family val="3"/>
          </rPr>
          <t xml:space="preserve">失点
</t>
        </r>
      </text>
    </comment>
    <comment ref="CE63" authorId="1">
      <text>
        <r>
          <rPr>
            <b/>
            <sz val="9"/>
            <rFont val="ＭＳ Ｐゴシック"/>
            <family val="3"/>
          </rPr>
          <t xml:space="preserve">失点
</t>
        </r>
      </text>
    </comment>
    <comment ref="CN63" authorId="1">
      <text>
        <r>
          <rPr>
            <b/>
            <sz val="9"/>
            <rFont val="ＭＳ Ｐゴシック"/>
            <family val="3"/>
          </rPr>
          <t xml:space="preserve">失点
</t>
        </r>
      </text>
    </comment>
    <comment ref="CE70" authorId="1">
      <text>
        <r>
          <rPr>
            <b/>
            <sz val="9"/>
            <rFont val="ＭＳ Ｐゴシック"/>
            <family val="3"/>
          </rPr>
          <t xml:space="preserve">失点
</t>
        </r>
      </text>
    </comment>
    <comment ref="BW9" authorId="0">
      <text>
        <r>
          <rPr>
            <b/>
            <sz val="9"/>
            <rFont val="ＭＳ Ｐゴシック"/>
            <family val="3"/>
          </rPr>
          <t>t:</t>
        </r>
        <r>
          <rPr>
            <sz val="9"/>
            <rFont val="ＭＳ Ｐゴシック"/>
            <family val="3"/>
          </rPr>
          <t xml:space="preserve">
試合数のカウント
</t>
        </r>
      </text>
    </comment>
    <comment ref="CF9" authorId="0">
      <text>
        <r>
          <rPr>
            <b/>
            <sz val="9"/>
            <rFont val="ＭＳ Ｐゴシック"/>
            <family val="3"/>
          </rPr>
          <t>t:</t>
        </r>
        <r>
          <rPr>
            <sz val="9"/>
            <rFont val="ＭＳ Ｐゴシック"/>
            <family val="3"/>
          </rPr>
          <t xml:space="preserve">
試合数のカウント
</t>
        </r>
      </text>
    </comment>
    <comment ref="BW30" authorId="0">
      <text>
        <r>
          <rPr>
            <b/>
            <sz val="9"/>
            <rFont val="ＭＳ Ｐゴシック"/>
            <family val="3"/>
          </rPr>
          <t>t:</t>
        </r>
        <r>
          <rPr>
            <sz val="9"/>
            <rFont val="ＭＳ Ｐゴシック"/>
            <family val="3"/>
          </rPr>
          <t xml:space="preserve">
試合数のカウント
</t>
        </r>
      </text>
    </comment>
    <comment ref="CF30" authorId="0">
      <text>
        <r>
          <rPr>
            <b/>
            <sz val="9"/>
            <rFont val="ＭＳ Ｐゴシック"/>
            <family val="3"/>
          </rPr>
          <t>t:</t>
        </r>
        <r>
          <rPr>
            <sz val="9"/>
            <rFont val="ＭＳ Ｐゴシック"/>
            <family val="3"/>
          </rPr>
          <t xml:space="preserve">
試合数のカウント
</t>
        </r>
      </text>
    </comment>
    <comment ref="BW37" authorId="0">
      <text>
        <r>
          <rPr>
            <b/>
            <sz val="9"/>
            <rFont val="ＭＳ Ｐゴシック"/>
            <family val="3"/>
          </rPr>
          <t>t:</t>
        </r>
        <r>
          <rPr>
            <sz val="9"/>
            <rFont val="ＭＳ Ｐゴシック"/>
            <family val="3"/>
          </rPr>
          <t xml:space="preserve">
試合数のカウント
</t>
        </r>
      </text>
    </comment>
    <comment ref="CF37" authorId="0">
      <text>
        <r>
          <rPr>
            <b/>
            <sz val="9"/>
            <rFont val="ＭＳ Ｐゴシック"/>
            <family val="3"/>
          </rPr>
          <t>t:</t>
        </r>
        <r>
          <rPr>
            <sz val="9"/>
            <rFont val="ＭＳ Ｐゴシック"/>
            <family val="3"/>
          </rPr>
          <t xml:space="preserve">
試合数のカウント
</t>
        </r>
      </text>
    </comment>
    <comment ref="CF44" authorId="0">
      <text>
        <r>
          <rPr>
            <b/>
            <sz val="9"/>
            <rFont val="ＭＳ Ｐゴシック"/>
            <family val="3"/>
          </rPr>
          <t>t:</t>
        </r>
        <r>
          <rPr>
            <sz val="9"/>
            <rFont val="ＭＳ Ｐゴシック"/>
            <family val="3"/>
          </rPr>
          <t xml:space="preserve">
試合数のカウント
</t>
        </r>
      </text>
    </comment>
    <comment ref="BW44" authorId="0">
      <text>
        <r>
          <rPr>
            <b/>
            <sz val="9"/>
            <rFont val="ＭＳ Ｐゴシック"/>
            <family val="3"/>
          </rPr>
          <t>t:</t>
        </r>
        <r>
          <rPr>
            <sz val="9"/>
            <rFont val="ＭＳ Ｐゴシック"/>
            <family val="3"/>
          </rPr>
          <t xml:space="preserve">
試合数のカウント
</t>
        </r>
      </text>
    </comment>
    <comment ref="BW51" authorId="0">
      <text>
        <r>
          <rPr>
            <b/>
            <sz val="9"/>
            <rFont val="ＭＳ Ｐゴシック"/>
            <family val="3"/>
          </rPr>
          <t>t:</t>
        </r>
        <r>
          <rPr>
            <sz val="9"/>
            <rFont val="ＭＳ Ｐゴシック"/>
            <family val="3"/>
          </rPr>
          <t xml:space="preserve">
試合数のカウント
</t>
        </r>
      </text>
    </comment>
    <comment ref="CF51" authorId="0">
      <text>
        <r>
          <rPr>
            <b/>
            <sz val="9"/>
            <rFont val="ＭＳ Ｐゴシック"/>
            <family val="3"/>
          </rPr>
          <t>t:</t>
        </r>
        <r>
          <rPr>
            <sz val="9"/>
            <rFont val="ＭＳ Ｐゴシック"/>
            <family val="3"/>
          </rPr>
          <t xml:space="preserve">
試合数のカウント
</t>
        </r>
      </text>
    </comment>
    <comment ref="CF58" authorId="0">
      <text>
        <r>
          <rPr>
            <b/>
            <sz val="9"/>
            <rFont val="ＭＳ Ｐゴシック"/>
            <family val="3"/>
          </rPr>
          <t>t:</t>
        </r>
        <r>
          <rPr>
            <sz val="9"/>
            <rFont val="ＭＳ Ｐゴシック"/>
            <family val="3"/>
          </rPr>
          <t xml:space="preserve">
試合数のカウント
</t>
        </r>
      </text>
    </comment>
    <comment ref="BW58" authorId="0">
      <text>
        <r>
          <rPr>
            <b/>
            <sz val="9"/>
            <rFont val="ＭＳ Ｐゴシック"/>
            <family val="3"/>
          </rPr>
          <t>t:</t>
        </r>
        <r>
          <rPr>
            <sz val="9"/>
            <rFont val="ＭＳ Ｐゴシック"/>
            <family val="3"/>
          </rPr>
          <t xml:space="preserve">
試合数のカウント
</t>
        </r>
      </text>
    </comment>
    <comment ref="BW65" authorId="0">
      <text>
        <r>
          <rPr>
            <b/>
            <sz val="9"/>
            <rFont val="ＭＳ Ｐゴシック"/>
            <family val="3"/>
          </rPr>
          <t>t:</t>
        </r>
        <r>
          <rPr>
            <sz val="9"/>
            <rFont val="ＭＳ Ｐゴシック"/>
            <family val="3"/>
          </rPr>
          <t xml:space="preserve">
試合数のカウント
</t>
        </r>
      </text>
    </comment>
    <comment ref="CF65" authorId="0">
      <text>
        <r>
          <rPr>
            <b/>
            <sz val="9"/>
            <rFont val="ＭＳ Ｐゴシック"/>
            <family val="3"/>
          </rPr>
          <t>t:</t>
        </r>
        <r>
          <rPr>
            <sz val="9"/>
            <rFont val="ＭＳ Ｐゴシック"/>
            <family val="3"/>
          </rPr>
          <t xml:space="preserve">
試合数のカウント
</t>
        </r>
      </text>
    </comment>
    <comment ref="BW72" authorId="0">
      <text>
        <r>
          <rPr>
            <b/>
            <sz val="9"/>
            <rFont val="ＭＳ Ｐゴシック"/>
            <family val="3"/>
          </rPr>
          <t>t:</t>
        </r>
        <r>
          <rPr>
            <sz val="9"/>
            <rFont val="ＭＳ Ｐゴシック"/>
            <family val="3"/>
          </rPr>
          <t xml:space="preserve">
試合数のカウント
</t>
        </r>
      </text>
    </comment>
    <comment ref="CF72" authorId="0">
      <text>
        <r>
          <rPr>
            <b/>
            <sz val="9"/>
            <rFont val="ＭＳ Ｐゴシック"/>
            <family val="3"/>
          </rPr>
          <t>t:</t>
        </r>
        <r>
          <rPr>
            <sz val="9"/>
            <rFont val="ＭＳ Ｐゴシック"/>
            <family val="3"/>
          </rPr>
          <t xml:space="preserve">
試合数のカウント
</t>
        </r>
      </text>
    </comment>
    <comment ref="BM72" authorId="0">
      <text>
        <r>
          <rPr>
            <b/>
            <sz val="9"/>
            <rFont val="ＭＳ Ｐゴシック"/>
            <family val="3"/>
          </rPr>
          <t>t:</t>
        </r>
        <r>
          <rPr>
            <sz val="9"/>
            <rFont val="ＭＳ Ｐゴシック"/>
            <family val="3"/>
          </rPr>
          <t xml:space="preserve">
試合数のカウント
</t>
        </r>
      </text>
    </comment>
    <comment ref="BN72" authorId="0">
      <text>
        <r>
          <rPr>
            <b/>
            <sz val="9"/>
            <rFont val="ＭＳ Ｐゴシック"/>
            <family val="3"/>
          </rPr>
          <t>t:</t>
        </r>
        <r>
          <rPr>
            <sz val="9"/>
            <rFont val="ＭＳ Ｐゴシック"/>
            <family val="3"/>
          </rPr>
          <t xml:space="preserve">
試合数のカウント
</t>
        </r>
      </text>
    </comment>
    <comment ref="BN65" authorId="0">
      <text>
        <r>
          <rPr>
            <b/>
            <sz val="9"/>
            <rFont val="ＭＳ Ｐゴシック"/>
            <family val="3"/>
          </rPr>
          <t>t:</t>
        </r>
        <r>
          <rPr>
            <sz val="9"/>
            <rFont val="ＭＳ Ｐゴシック"/>
            <family val="3"/>
          </rPr>
          <t xml:space="preserve">
試合数のカウント
</t>
        </r>
      </text>
    </comment>
    <comment ref="BW5" authorId="0">
      <text>
        <r>
          <rPr>
            <b/>
            <sz val="9"/>
            <rFont val="ＭＳ Ｐゴシック"/>
            <family val="3"/>
          </rPr>
          <t>t:</t>
        </r>
        <r>
          <rPr>
            <sz val="9"/>
            <rFont val="ＭＳ Ｐゴシック"/>
            <family val="3"/>
          </rPr>
          <t xml:space="preserve">
勝ち数のカウント
</t>
        </r>
      </text>
    </comment>
    <comment ref="CF5" authorId="0">
      <text>
        <r>
          <rPr>
            <b/>
            <sz val="9"/>
            <rFont val="ＭＳ Ｐゴシック"/>
            <family val="3"/>
          </rPr>
          <t>t:</t>
        </r>
        <r>
          <rPr>
            <sz val="9"/>
            <rFont val="ＭＳ Ｐゴシック"/>
            <family val="3"/>
          </rPr>
          <t xml:space="preserve">
勝ち数のカウント
</t>
        </r>
      </text>
    </comment>
    <comment ref="CF12" authorId="0">
      <text>
        <r>
          <rPr>
            <b/>
            <sz val="9"/>
            <rFont val="ＭＳ Ｐゴシック"/>
            <family val="3"/>
          </rPr>
          <t>t:</t>
        </r>
        <r>
          <rPr>
            <sz val="9"/>
            <rFont val="ＭＳ Ｐゴシック"/>
            <family val="3"/>
          </rPr>
          <t xml:space="preserve">
勝ち数のカウント
</t>
        </r>
      </text>
    </comment>
    <comment ref="BW12" authorId="0">
      <text>
        <r>
          <rPr>
            <b/>
            <sz val="9"/>
            <rFont val="ＭＳ Ｐゴシック"/>
            <family val="3"/>
          </rPr>
          <t>t:</t>
        </r>
        <r>
          <rPr>
            <sz val="9"/>
            <rFont val="ＭＳ Ｐゴシック"/>
            <family val="3"/>
          </rPr>
          <t xml:space="preserve">
勝ち数のカウント
</t>
        </r>
      </text>
    </comment>
    <comment ref="BW19" authorId="0">
      <text>
        <r>
          <rPr>
            <b/>
            <sz val="9"/>
            <rFont val="ＭＳ Ｐゴシック"/>
            <family val="3"/>
          </rPr>
          <t>t:</t>
        </r>
        <r>
          <rPr>
            <sz val="9"/>
            <rFont val="ＭＳ Ｐゴシック"/>
            <family val="3"/>
          </rPr>
          <t xml:space="preserve">
勝ち数のカウント
</t>
        </r>
      </text>
    </comment>
    <comment ref="CF19" authorId="0">
      <text>
        <r>
          <rPr>
            <b/>
            <sz val="9"/>
            <rFont val="ＭＳ Ｐゴシック"/>
            <family val="3"/>
          </rPr>
          <t>t:</t>
        </r>
        <r>
          <rPr>
            <sz val="9"/>
            <rFont val="ＭＳ Ｐゴシック"/>
            <family val="3"/>
          </rPr>
          <t xml:space="preserve">
勝ち数のカウント
</t>
        </r>
      </text>
    </comment>
    <comment ref="CF26" authorId="0">
      <text>
        <r>
          <rPr>
            <b/>
            <sz val="9"/>
            <rFont val="ＭＳ Ｐゴシック"/>
            <family val="3"/>
          </rPr>
          <t>t:</t>
        </r>
        <r>
          <rPr>
            <sz val="9"/>
            <rFont val="ＭＳ Ｐゴシック"/>
            <family val="3"/>
          </rPr>
          <t xml:space="preserve">
勝ち数のカウント
</t>
        </r>
      </text>
    </comment>
    <comment ref="BW26" authorId="0">
      <text>
        <r>
          <rPr>
            <b/>
            <sz val="9"/>
            <rFont val="ＭＳ Ｐゴシック"/>
            <family val="3"/>
          </rPr>
          <t>t:</t>
        </r>
        <r>
          <rPr>
            <sz val="9"/>
            <rFont val="ＭＳ Ｐゴシック"/>
            <family val="3"/>
          </rPr>
          <t xml:space="preserve">
勝ち数のカウント
</t>
        </r>
      </text>
    </comment>
    <comment ref="BW33" authorId="0">
      <text>
        <r>
          <rPr>
            <b/>
            <sz val="9"/>
            <rFont val="ＭＳ Ｐゴシック"/>
            <family val="3"/>
          </rPr>
          <t>t:</t>
        </r>
        <r>
          <rPr>
            <sz val="9"/>
            <rFont val="ＭＳ Ｐゴシック"/>
            <family val="3"/>
          </rPr>
          <t xml:space="preserve">
勝ち数のカウント
</t>
        </r>
      </text>
    </comment>
    <comment ref="CF33" authorId="0">
      <text>
        <r>
          <rPr>
            <b/>
            <sz val="9"/>
            <rFont val="ＭＳ Ｐゴシック"/>
            <family val="3"/>
          </rPr>
          <t>t:</t>
        </r>
        <r>
          <rPr>
            <sz val="9"/>
            <rFont val="ＭＳ Ｐゴシック"/>
            <family val="3"/>
          </rPr>
          <t xml:space="preserve">
勝ち数のカウント
</t>
        </r>
      </text>
    </comment>
    <comment ref="CF40" authorId="0">
      <text>
        <r>
          <rPr>
            <b/>
            <sz val="9"/>
            <rFont val="ＭＳ Ｐゴシック"/>
            <family val="3"/>
          </rPr>
          <t>t:</t>
        </r>
        <r>
          <rPr>
            <sz val="9"/>
            <rFont val="ＭＳ Ｐゴシック"/>
            <family val="3"/>
          </rPr>
          <t xml:space="preserve">
勝ち数のカウント
</t>
        </r>
      </text>
    </comment>
    <comment ref="BW40" authorId="0">
      <text>
        <r>
          <rPr>
            <b/>
            <sz val="9"/>
            <rFont val="ＭＳ Ｐゴシック"/>
            <family val="3"/>
          </rPr>
          <t>t:</t>
        </r>
        <r>
          <rPr>
            <sz val="9"/>
            <rFont val="ＭＳ Ｐゴシック"/>
            <family val="3"/>
          </rPr>
          <t xml:space="preserve">
勝ち数のカウント
</t>
        </r>
      </text>
    </comment>
    <comment ref="BW47" authorId="0">
      <text>
        <r>
          <rPr>
            <b/>
            <sz val="9"/>
            <rFont val="ＭＳ Ｐゴシック"/>
            <family val="3"/>
          </rPr>
          <t>t:</t>
        </r>
        <r>
          <rPr>
            <sz val="9"/>
            <rFont val="ＭＳ Ｐゴシック"/>
            <family val="3"/>
          </rPr>
          <t xml:space="preserve">
勝ち数のカウント
</t>
        </r>
      </text>
    </comment>
    <comment ref="CF47" authorId="0">
      <text>
        <r>
          <rPr>
            <b/>
            <sz val="9"/>
            <rFont val="ＭＳ Ｐゴシック"/>
            <family val="3"/>
          </rPr>
          <t>t:</t>
        </r>
        <r>
          <rPr>
            <sz val="9"/>
            <rFont val="ＭＳ Ｐゴシック"/>
            <family val="3"/>
          </rPr>
          <t xml:space="preserve">
勝ち数のカウント
</t>
        </r>
      </text>
    </comment>
    <comment ref="CF54" authorId="0">
      <text>
        <r>
          <rPr>
            <b/>
            <sz val="9"/>
            <rFont val="ＭＳ Ｐゴシック"/>
            <family val="3"/>
          </rPr>
          <t>t:</t>
        </r>
        <r>
          <rPr>
            <sz val="9"/>
            <rFont val="ＭＳ Ｐゴシック"/>
            <family val="3"/>
          </rPr>
          <t xml:space="preserve">
勝ち数のカウント
</t>
        </r>
      </text>
    </comment>
    <comment ref="BW54" authorId="0">
      <text>
        <r>
          <rPr>
            <b/>
            <sz val="9"/>
            <rFont val="ＭＳ Ｐゴシック"/>
            <family val="3"/>
          </rPr>
          <t>t:</t>
        </r>
        <r>
          <rPr>
            <sz val="9"/>
            <rFont val="ＭＳ Ｐゴシック"/>
            <family val="3"/>
          </rPr>
          <t xml:space="preserve">
勝ち数のカウント
</t>
        </r>
      </text>
    </comment>
    <comment ref="BW61" authorId="0">
      <text>
        <r>
          <rPr>
            <b/>
            <sz val="9"/>
            <rFont val="ＭＳ Ｐゴシック"/>
            <family val="3"/>
          </rPr>
          <t>t:</t>
        </r>
        <r>
          <rPr>
            <sz val="9"/>
            <rFont val="ＭＳ Ｐゴシック"/>
            <family val="3"/>
          </rPr>
          <t xml:space="preserve">
勝ち数のカウント
</t>
        </r>
      </text>
    </comment>
    <comment ref="CF61" authorId="0">
      <text>
        <r>
          <rPr>
            <b/>
            <sz val="9"/>
            <rFont val="ＭＳ Ｐゴシック"/>
            <family val="3"/>
          </rPr>
          <t>t:</t>
        </r>
        <r>
          <rPr>
            <sz val="9"/>
            <rFont val="ＭＳ Ｐゴシック"/>
            <family val="3"/>
          </rPr>
          <t xml:space="preserve">
勝ち数のカウント
</t>
        </r>
      </text>
    </comment>
    <comment ref="CF68" authorId="0">
      <text>
        <r>
          <rPr>
            <b/>
            <sz val="9"/>
            <rFont val="ＭＳ Ｐゴシック"/>
            <family val="3"/>
          </rPr>
          <t>t:</t>
        </r>
        <r>
          <rPr>
            <sz val="9"/>
            <rFont val="ＭＳ Ｐゴシック"/>
            <family val="3"/>
          </rPr>
          <t xml:space="preserve">
勝ち数のカウント
</t>
        </r>
      </text>
    </comment>
    <comment ref="BW68" authorId="0">
      <text>
        <r>
          <rPr>
            <b/>
            <sz val="9"/>
            <rFont val="ＭＳ Ｐゴシック"/>
            <family val="3"/>
          </rPr>
          <t>t:</t>
        </r>
        <r>
          <rPr>
            <sz val="9"/>
            <rFont val="ＭＳ Ｐゴシック"/>
            <family val="3"/>
          </rPr>
          <t xml:space="preserve">
勝ち数のカウント
</t>
        </r>
      </text>
    </comment>
    <comment ref="CE5" authorId="0">
      <text>
        <r>
          <rPr>
            <b/>
            <sz val="9"/>
            <rFont val="ＭＳ Ｐゴシック"/>
            <family val="3"/>
          </rPr>
          <t>t:</t>
        </r>
        <r>
          <rPr>
            <sz val="9"/>
            <rFont val="ＭＳ Ｐゴシック"/>
            <family val="3"/>
          </rPr>
          <t xml:space="preserve">
負け数のカウント
</t>
        </r>
      </text>
    </comment>
    <comment ref="CN5" authorId="0">
      <text>
        <r>
          <rPr>
            <b/>
            <sz val="9"/>
            <rFont val="ＭＳ Ｐゴシック"/>
            <family val="3"/>
          </rPr>
          <t>t:</t>
        </r>
        <r>
          <rPr>
            <sz val="9"/>
            <rFont val="ＭＳ Ｐゴシック"/>
            <family val="3"/>
          </rPr>
          <t xml:space="preserve">
負け数のカウント
</t>
        </r>
      </text>
    </comment>
    <comment ref="CN12" authorId="0">
      <text>
        <r>
          <rPr>
            <b/>
            <sz val="9"/>
            <rFont val="ＭＳ Ｐゴシック"/>
            <family val="3"/>
          </rPr>
          <t>t:</t>
        </r>
        <r>
          <rPr>
            <sz val="9"/>
            <rFont val="ＭＳ Ｐゴシック"/>
            <family val="3"/>
          </rPr>
          <t xml:space="preserve">
負け数のカウント
</t>
        </r>
      </text>
    </comment>
    <comment ref="CN19" authorId="0">
      <text>
        <r>
          <rPr>
            <b/>
            <sz val="9"/>
            <rFont val="ＭＳ Ｐゴシック"/>
            <family val="3"/>
          </rPr>
          <t>t:</t>
        </r>
        <r>
          <rPr>
            <sz val="9"/>
            <rFont val="ＭＳ Ｐゴシック"/>
            <family val="3"/>
          </rPr>
          <t xml:space="preserve">
負け数のカウント
</t>
        </r>
      </text>
    </comment>
    <comment ref="CN26" authorId="0">
      <text>
        <r>
          <rPr>
            <b/>
            <sz val="9"/>
            <rFont val="ＭＳ Ｐゴシック"/>
            <family val="3"/>
          </rPr>
          <t>t:</t>
        </r>
        <r>
          <rPr>
            <sz val="9"/>
            <rFont val="ＭＳ Ｐゴシック"/>
            <family val="3"/>
          </rPr>
          <t xml:space="preserve">
負け数のカウント
</t>
        </r>
      </text>
    </comment>
    <comment ref="CN33" authorId="0">
      <text>
        <r>
          <rPr>
            <b/>
            <sz val="9"/>
            <rFont val="ＭＳ Ｐゴシック"/>
            <family val="3"/>
          </rPr>
          <t>t:</t>
        </r>
        <r>
          <rPr>
            <sz val="9"/>
            <rFont val="ＭＳ Ｐゴシック"/>
            <family val="3"/>
          </rPr>
          <t xml:space="preserve">
負け数のカウント
</t>
        </r>
      </text>
    </comment>
    <comment ref="CE12" authorId="0">
      <text>
        <r>
          <rPr>
            <b/>
            <sz val="9"/>
            <rFont val="ＭＳ Ｐゴシック"/>
            <family val="3"/>
          </rPr>
          <t>t:</t>
        </r>
        <r>
          <rPr>
            <sz val="9"/>
            <rFont val="ＭＳ Ｐゴシック"/>
            <family val="3"/>
          </rPr>
          <t xml:space="preserve">
負け数のカウント
</t>
        </r>
      </text>
    </comment>
    <comment ref="CE19" authorId="0">
      <text>
        <r>
          <rPr>
            <b/>
            <sz val="9"/>
            <rFont val="ＭＳ Ｐゴシック"/>
            <family val="3"/>
          </rPr>
          <t>t:</t>
        </r>
        <r>
          <rPr>
            <sz val="9"/>
            <rFont val="ＭＳ Ｐゴシック"/>
            <family val="3"/>
          </rPr>
          <t xml:space="preserve">
負け数のカウント
</t>
        </r>
      </text>
    </comment>
    <comment ref="CE26" authorId="0">
      <text>
        <r>
          <rPr>
            <b/>
            <sz val="9"/>
            <rFont val="ＭＳ Ｐゴシック"/>
            <family val="3"/>
          </rPr>
          <t>t:</t>
        </r>
        <r>
          <rPr>
            <sz val="9"/>
            <rFont val="ＭＳ Ｐゴシック"/>
            <family val="3"/>
          </rPr>
          <t xml:space="preserve">
負け数のカウント
</t>
        </r>
      </text>
    </comment>
    <comment ref="CE33" authorId="0">
      <text>
        <r>
          <rPr>
            <b/>
            <sz val="9"/>
            <rFont val="ＭＳ Ｐゴシック"/>
            <family val="3"/>
          </rPr>
          <t>t:</t>
        </r>
        <r>
          <rPr>
            <sz val="9"/>
            <rFont val="ＭＳ Ｐゴシック"/>
            <family val="3"/>
          </rPr>
          <t xml:space="preserve">
負け数のカウント
</t>
        </r>
      </text>
    </comment>
    <comment ref="CE40" authorId="0">
      <text>
        <r>
          <rPr>
            <b/>
            <sz val="9"/>
            <rFont val="ＭＳ Ｐゴシック"/>
            <family val="3"/>
          </rPr>
          <t>t:</t>
        </r>
        <r>
          <rPr>
            <sz val="9"/>
            <rFont val="ＭＳ Ｐゴシック"/>
            <family val="3"/>
          </rPr>
          <t xml:space="preserve">
負け数のカウント
</t>
        </r>
      </text>
    </comment>
    <comment ref="CE47" authorId="0">
      <text>
        <r>
          <rPr>
            <b/>
            <sz val="9"/>
            <rFont val="ＭＳ Ｐゴシック"/>
            <family val="3"/>
          </rPr>
          <t>t:</t>
        </r>
        <r>
          <rPr>
            <sz val="9"/>
            <rFont val="ＭＳ Ｐゴシック"/>
            <family val="3"/>
          </rPr>
          <t xml:space="preserve">
負け数のカウント
</t>
        </r>
      </text>
    </comment>
    <comment ref="CN47" authorId="0">
      <text>
        <r>
          <rPr>
            <b/>
            <sz val="9"/>
            <rFont val="ＭＳ Ｐゴシック"/>
            <family val="3"/>
          </rPr>
          <t>t:</t>
        </r>
        <r>
          <rPr>
            <sz val="9"/>
            <rFont val="ＭＳ Ｐゴシック"/>
            <family val="3"/>
          </rPr>
          <t xml:space="preserve">
負け数のカウント
</t>
        </r>
      </text>
    </comment>
    <comment ref="CN54" authorId="0">
      <text>
        <r>
          <rPr>
            <b/>
            <sz val="9"/>
            <rFont val="ＭＳ Ｐゴシック"/>
            <family val="3"/>
          </rPr>
          <t>t:</t>
        </r>
        <r>
          <rPr>
            <sz val="9"/>
            <rFont val="ＭＳ Ｐゴシック"/>
            <family val="3"/>
          </rPr>
          <t xml:space="preserve">
負け数のカウント
</t>
        </r>
      </text>
    </comment>
    <comment ref="CE54" authorId="0">
      <text>
        <r>
          <rPr>
            <b/>
            <sz val="9"/>
            <rFont val="ＭＳ Ｐゴシック"/>
            <family val="3"/>
          </rPr>
          <t>t:</t>
        </r>
        <r>
          <rPr>
            <sz val="9"/>
            <rFont val="ＭＳ Ｐゴシック"/>
            <family val="3"/>
          </rPr>
          <t xml:space="preserve">
負け数のカウント
</t>
        </r>
      </text>
    </comment>
    <comment ref="CE61" authorId="0">
      <text>
        <r>
          <rPr>
            <b/>
            <sz val="9"/>
            <rFont val="ＭＳ Ｐゴシック"/>
            <family val="3"/>
          </rPr>
          <t>t:</t>
        </r>
        <r>
          <rPr>
            <sz val="9"/>
            <rFont val="ＭＳ Ｐゴシック"/>
            <family val="3"/>
          </rPr>
          <t xml:space="preserve">
負け数のカウント
</t>
        </r>
      </text>
    </comment>
    <comment ref="CN61" authorId="0">
      <text>
        <r>
          <rPr>
            <b/>
            <sz val="9"/>
            <rFont val="ＭＳ Ｐゴシック"/>
            <family val="3"/>
          </rPr>
          <t>t:</t>
        </r>
        <r>
          <rPr>
            <sz val="9"/>
            <rFont val="ＭＳ Ｐゴシック"/>
            <family val="3"/>
          </rPr>
          <t xml:space="preserve">
負け数のカウント
</t>
        </r>
      </text>
    </comment>
    <comment ref="BV61" authorId="0">
      <text>
        <r>
          <rPr>
            <b/>
            <sz val="9"/>
            <rFont val="ＭＳ Ｐゴシック"/>
            <family val="3"/>
          </rPr>
          <t>t:</t>
        </r>
        <r>
          <rPr>
            <sz val="9"/>
            <rFont val="ＭＳ Ｐゴシック"/>
            <family val="3"/>
          </rPr>
          <t xml:space="preserve">
負け数のカウント
</t>
        </r>
      </text>
    </comment>
    <comment ref="CE68" authorId="0">
      <text>
        <r>
          <rPr>
            <b/>
            <sz val="9"/>
            <rFont val="ＭＳ Ｐゴシック"/>
            <family val="3"/>
          </rPr>
          <t>t:</t>
        </r>
        <r>
          <rPr>
            <sz val="9"/>
            <rFont val="ＭＳ Ｐゴシック"/>
            <family val="3"/>
          </rPr>
          <t xml:space="preserve">
負け数のカウント
</t>
        </r>
      </text>
    </comment>
    <comment ref="BV68" authorId="0">
      <text>
        <r>
          <rPr>
            <b/>
            <sz val="9"/>
            <rFont val="ＭＳ Ｐゴシック"/>
            <family val="3"/>
          </rPr>
          <t>t:</t>
        </r>
        <r>
          <rPr>
            <sz val="9"/>
            <rFont val="ＭＳ Ｐゴシック"/>
            <family val="3"/>
          </rPr>
          <t xml:space="preserve">
負け数のカウント
</t>
        </r>
      </text>
    </comment>
    <comment ref="BN68" authorId="0">
      <text>
        <r>
          <rPr>
            <b/>
            <sz val="9"/>
            <rFont val="ＭＳ Ｐゴシック"/>
            <family val="3"/>
          </rPr>
          <t>t:</t>
        </r>
        <r>
          <rPr>
            <sz val="9"/>
            <rFont val="ＭＳ Ｐゴシック"/>
            <family val="3"/>
          </rPr>
          <t xml:space="preserve">
勝ち数のカウント
</t>
        </r>
      </text>
    </comment>
    <comment ref="BN70" authorId="1">
      <text>
        <r>
          <rPr>
            <sz val="9"/>
            <rFont val="ＭＳ Ｐゴシック"/>
            <family val="3"/>
          </rPr>
          <t xml:space="preserve">総得点
</t>
        </r>
      </text>
    </comment>
    <comment ref="CN40" authorId="0">
      <text>
        <r>
          <rPr>
            <b/>
            <sz val="9"/>
            <rFont val="ＭＳ Ｐゴシック"/>
            <family val="3"/>
          </rPr>
          <t>t:</t>
        </r>
        <r>
          <rPr>
            <sz val="9"/>
            <rFont val="ＭＳ Ｐゴシック"/>
            <family val="3"/>
          </rPr>
          <t xml:space="preserve">
負け数のカウント
</t>
        </r>
      </text>
    </comment>
    <comment ref="BN61" authorId="0">
      <text>
        <r>
          <rPr>
            <b/>
            <sz val="9"/>
            <rFont val="ＭＳ Ｐゴシック"/>
            <family val="3"/>
          </rPr>
          <t>t:</t>
        </r>
        <r>
          <rPr>
            <sz val="9"/>
            <rFont val="ＭＳ Ｐゴシック"/>
            <family val="3"/>
          </rPr>
          <t xml:space="preserve">
勝ち数のカウント
</t>
        </r>
      </text>
    </comment>
  </commentList>
</comments>
</file>

<file path=xl/comments6.xml><?xml version="1.0" encoding="utf-8"?>
<comments xmlns="http://schemas.openxmlformats.org/spreadsheetml/2006/main">
  <authors>
    <author>t</author>
    <author>三共油化</author>
  </authors>
  <commentList>
    <comment ref="A1" authorId="0">
      <text>
        <r>
          <rPr>
            <b/>
            <sz val="12"/>
            <rFont val="ＭＳ Ｐゴシック"/>
            <family val="3"/>
          </rPr>
          <t>大会名の入力</t>
        </r>
      </text>
    </comment>
    <comment ref="A2" authorId="0">
      <text>
        <r>
          <rPr>
            <b/>
            <sz val="12"/>
            <rFont val="ＭＳ Ｐゴシック"/>
            <family val="3"/>
          </rPr>
          <t>大会名の入力</t>
        </r>
      </text>
    </comment>
    <comment ref="L5" authorId="0">
      <text>
        <r>
          <rPr>
            <b/>
            <sz val="9"/>
            <rFont val="ＭＳ Ｐゴシック"/>
            <family val="3"/>
          </rPr>
          <t>t:</t>
        </r>
        <r>
          <rPr>
            <sz val="9"/>
            <rFont val="ＭＳ Ｐゴシック"/>
            <family val="3"/>
          </rPr>
          <t xml:space="preserve">
勝ち数のカウント
</t>
        </r>
      </text>
    </comment>
    <comment ref="T5" authorId="0">
      <text>
        <r>
          <rPr>
            <b/>
            <sz val="9"/>
            <rFont val="ＭＳ Ｐゴシック"/>
            <family val="3"/>
          </rPr>
          <t>t:</t>
        </r>
        <r>
          <rPr>
            <sz val="9"/>
            <rFont val="ＭＳ Ｐゴシック"/>
            <family val="3"/>
          </rPr>
          <t xml:space="preserve">
負け数のカウント
</t>
        </r>
      </text>
    </comment>
    <comment ref="U5" authorId="0">
      <text>
        <r>
          <rPr>
            <b/>
            <sz val="9"/>
            <rFont val="ＭＳ Ｐゴシック"/>
            <family val="3"/>
          </rPr>
          <t>t:</t>
        </r>
        <r>
          <rPr>
            <sz val="9"/>
            <rFont val="ＭＳ Ｐゴシック"/>
            <family val="3"/>
          </rPr>
          <t xml:space="preserve">
勝ち数のカウント
</t>
        </r>
      </text>
    </comment>
    <comment ref="AC5" authorId="0">
      <text>
        <r>
          <rPr>
            <b/>
            <sz val="9"/>
            <rFont val="ＭＳ Ｐゴシック"/>
            <family val="3"/>
          </rPr>
          <t>t:</t>
        </r>
        <r>
          <rPr>
            <sz val="9"/>
            <rFont val="ＭＳ Ｐゴシック"/>
            <family val="3"/>
          </rPr>
          <t xml:space="preserve">
負け数のカウント
</t>
        </r>
      </text>
    </comment>
    <comment ref="AD5" authorId="0">
      <text>
        <r>
          <rPr>
            <b/>
            <sz val="9"/>
            <rFont val="ＭＳ Ｐゴシック"/>
            <family val="3"/>
          </rPr>
          <t>t:</t>
        </r>
        <r>
          <rPr>
            <sz val="9"/>
            <rFont val="ＭＳ Ｐゴシック"/>
            <family val="3"/>
          </rPr>
          <t xml:space="preserve">
勝ち数のカウント
</t>
        </r>
      </text>
    </comment>
    <comment ref="AL5" authorId="0">
      <text>
        <r>
          <rPr>
            <b/>
            <sz val="9"/>
            <rFont val="ＭＳ Ｐゴシック"/>
            <family val="3"/>
          </rPr>
          <t>t:</t>
        </r>
        <r>
          <rPr>
            <sz val="9"/>
            <rFont val="ＭＳ Ｐゴシック"/>
            <family val="3"/>
          </rPr>
          <t xml:space="preserve">
負け数のカウント
</t>
        </r>
      </text>
    </comment>
    <comment ref="L6" authorId="0">
      <text>
        <r>
          <rPr>
            <b/>
            <sz val="9"/>
            <rFont val="ＭＳ Ｐゴシック"/>
            <family val="3"/>
          </rPr>
          <t>t:</t>
        </r>
        <r>
          <rPr>
            <sz val="9"/>
            <rFont val="ＭＳ Ｐゴシック"/>
            <family val="3"/>
          </rPr>
          <t xml:space="preserve">
勝ち点</t>
        </r>
      </text>
    </comment>
    <comment ref="U6" authorId="0">
      <text>
        <r>
          <rPr>
            <b/>
            <sz val="9"/>
            <rFont val="ＭＳ Ｐゴシック"/>
            <family val="3"/>
          </rPr>
          <t>t:</t>
        </r>
        <r>
          <rPr>
            <sz val="9"/>
            <rFont val="ＭＳ Ｐゴシック"/>
            <family val="3"/>
          </rPr>
          <t xml:space="preserve">
勝ち点</t>
        </r>
      </text>
    </comment>
    <comment ref="AD6" authorId="0">
      <text>
        <r>
          <rPr>
            <b/>
            <sz val="9"/>
            <rFont val="ＭＳ Ｐゴシック"/>
            <family val="3"/>
          </rPr>
          <t>t:</t>
        </r>
        <r>
          <rPr>
            <sz val="9"/>
            <rFont val="ＭＳ Ｐゴシック"/>
            <family val="3"/>
          </rPr>
          <t xml:space="preserve">
勝ち点</t>
        </r>
      </text>
    </comment>
    <comment ref="L7" authorId="1">
      <text>
        <r>
          <rPr>
            <sz val="9"/>
            <rFont val="ＭＳ Ｐゴシック"/>
            <family val="3"/>
          </rPr>
          <t xml:space="preserve">総得点
</t>
        </r>
      </text>
    </comment>
    <comment ref="T7" authorId="1">
      <text>
        <r>
          <rPr>
            <b/>
            <sz val="9"/>
            <rFont val="ＭＳ Ｐゴシック"/>
            <family val="3"/>
          </rPr>
          <t xml:space="preserve">失点
</t>
        </r>
      </text>
    </comment>
    <comment ref="U7" authorId="1">
      <text>
        <r>
          <rPr>
            <sz val="9"/>
            <rFont val="ＭＳ Ｐゴシック"/>
            <family val="3"/>
          </rPr>
          <t xml:space="preserve">総得点
</t>
        </r>
      </text>
    </comment>
    <comment ref="AC7" authorId="1">
      <text>
        <r>
          <rPr>
            <b/>
            <sz val="9"/>
            <rFont val="ＭＳ Ｐゴシック"/>
            <family val="3"/>
          </rPr>
          <t xml:space="preserve">失点
</t>
        </r>
      </text>
    </comment>
    <comment ref="AD7" authorId="1">
      <text>
        <r>
          <rPr>
            <sz val="9"/>
            <rFont val="ＭＳ Ｐゴシック"/>
            <family val="3"/>
          </rPr>
          <t xml:space="preserve">総得点
</t>
        </r>
      </text>
    </comment>
    <comment ref="AL7" authorId="1">
      <text>
        <r>
          <rPr>
            <b/>
            <sz val="9"/>
            <rFont val="ＭＳ Ｐゴシック"/>
            <family val="3"/>
          </rPr>
          <t xml:space="preserve">失点
</t>
        </r>
      </text>
    </comment>
    <comment ref="L9" authorId="0">
      <text>
        <r>
          <rPr>
            <b/>
            <sz val="9"/>
            <rFont val="ＭＳ Ｐゴシック"/>
            <family val="3"/>
          </rPr>
          <t>t:</t>
        </r>
        <r>
          <rPr>
            <sz val="9"/>
            <rFont val="ＭＳ Ｐゴシック"/>
            <family val="3"/>
          </rPr>
          <t xml:space="preserve">
試合数のカウント
</t>
        </r>
      </text>
    </comment>
    <comment ref="U9" authorId="0">
      <text>
        <r>
          <rPr>
            <b/>
            <sz val="9"/>
            <rFont val="ＭＳ Ｐゴシック"/>
            <family val="3"/>
          </rPr>
          <t>t:</t>
        </r>
        <r>
          <rPr>
            <sz val="9"/>
            <rFont val="ＭＳ Ｐゴシック"/>
            <family val="3"/>
          </rPr>
          <t xml:space="preserve">
試合数のカウント
</t>
        </r>
      </text>
    </comment>
    <comment ref="AD9" authorId="0">
      <text>
        <r>
          <rPr>
            <b/>
            <sz val="9"/>
            <rFont val="ＭＳ Ｐゴシック"/>
            <family val="3"/>
          </rPr>
          <t>t:</t>
        </r>
        <r>
          <rPr>
            <sz val="9"/>
            <rFont val="ＭＳ Ｐゴシック"/>
            <family val="3"/>
          </rPr>
          <t xml:space="preserve">
試合数のカウント
</t>
        </r>
      </text>
    </comment>
    <comment ref="C12" authorId="0">
      <text>
        <r>
          <rPr>
            <b/>
            <sz val="9"/>
            <rFont val="ＭＳ Ｐゴシック"/>
            <family val="3"/>
          </rPr>
          <t>t:</t>
        </r>
        <r>
          <rPr>
            <sz val="9"/>
            <rFont val="ＭＳ Ｐゴシック"/>
            <family val="3"/>
          </rPr>
          <t xml:space="preserve">
勝ち数のカウント
</t>
        </r>
      </text>
    </comment>
    <comment ref="K12" authorId="0">
      <text>
        <r>
          <rPr>
            <b/>
            <sz val="9"/>
            <rFont val="ＭＳ Ｐゴシック"/>
            <family val="3"/>
          </rPr>
          <t>t:</t>
        </r>
        <r>
          <rPr>
            <sz val="9"/>
            <rFont val="ＭＳ Ｐゴシック"/>
            <family val="3"/>
          </rPr>
          <t xml:space="preserve">
負け数のカウント
</t>
        </r>
      </text>
    </comment>
    <comment ref="U12" authorId="0">
      <text>
        <r>
          <rPr>
            <b/>
            <sz val="9"/>
            <rFont val="ＭＳ Ｐゴシック"/>
            <family val="3"/>
          </rPr>
          <t>t:</t>
        </r>
        <r>
          <rPr>
            <sz val="9"/>
            <rFont val="ＭＳ Ｐゴシック"/>
            <family val="3"/>
          </rPr>
          <t xml:space="preserve">
勝ち数のカウント
</t>
        </r>
      </text>
    </comment>
    <comment ref="AC12" authorId="0">
      <text>
        <r>
          <rPr>
            <b/>
            <sz val="9"/>
            <rFont val="ＭＳ Ｐゴシック"/>
            <family val="3"/>
          </rPr>
          <t>t:</t>
        </r>
        <r>
          <rPr>
            <sz val="9"/>
            <rFont val="ＭＳ Ｐゴシック"/>
            <family val="3"/>
          </rPr>
          <t xml:space="preserve">
負け数のカウント
</t>
        </r>
      </text>
    </comment>
    <comment ref="AD12" authorId="0">
      <text>
        <r>
          <rPr>
            <b/>
            <sz val="9"/>
            <rFont val="ＭＳ Ｐゴシック"/>
            <family val="3"/>
          </rPr>
          <t>t:</t>
        </r>
        <r>
          <rPr>
            <sz val="9"/>
            <rFont val="ＭＳ Ｐゴシック"/>
            <family val="3"/>
          </rPr>
          <t xml:space="preserve">
勝ち数のカウント
</t>
        </r>
      </text>
    </comment>
    <comment ref="AL12" authorId="0">
      <text>
        <r>
          <rPr>
            <b/>
            <sz val="9"/>
            <rFont val="ＭＳ Ｐゴシック"/>
            <family val="3"/>
          </rPr>
          <t>t:</t>
        </r>
        <r>
          <rPr>
            <sz val="9"/>
            <rFont val="ＭＳ Ｐゴシック"/>
            <family val="3"/>
          </rPr>
          <t xml:space="preserve">
負け数のカウント
</t>
        </r>
      </text>
    </comment>
    <comment ref="C13" authorId="0">
      <text>
        <r>
          <rPr>
            <b/>
            <sz val="9"/>
            <rFont val="ＭＳ Ｐゴシック"/>
            <family val="3"/>
          </rPr>
          <t>t:</t>
        </r>
        <r>
          <rPr>
            <sz val="9"/>
            <rFont val="ＭＳ Ｐゴシック"/>
            <family val="3"/>
          </rPr>
          <t xml:space="preserve">
勝ち点</t>
        </r>
      </text>
    </comment>
    <comment ref="U13" authorId="0">
      <text>
        <r>
          <rPr>
            <b/>
            <sz val="9"/>
            <rFont val="ＭＳ Ｐゴシック"/>
            <family val="3"/>
          </rPr>
          <t>t:</t>
        </r>
        <r>
          <rPr>
            <sz val="9"/>
            <rFont val="ＭＳ Ｐゴシック"/>
            <family val="3"/>
          </rPr>
          <t xml:space="preserve">
勝ち点</t>
        </r>
      </text>
    </comment>
    <comment ref="AD13" authorId="0">
      <text>
        <r>
          <rPr>
            <b/>
            <sz val="9"/>
            <rFont val="ＭＳ Ｐゴシック"/>
            <family val="3"/>
          </rPr>
          <t>t:</t>
        </r>
        <r>
          <rPr>
            <sz val="9"/>
            <rFont val="ＭＳ Ｐゴシック"/>
            <family val="3"/>
          </rPr>
          <t xml:space="preserve">
勝ち点</t>
        </r>
      </text>
    </comment>
    <comment ref="C19" authorId="0">
      <text>
        <r>
          <rPr>
            <b/>
            <sz val="9"/>
            <rFont val="ＭＳ Ｐゴシック"/>
            <family val="3"/>
          </rPr>
          <t>t:</t>
        </r>
        <r>
          <rPr>
            <sz val="9"/>
            <rFont val="ＭＳ Ｐゴシック"/>
            <family val="3"/>
          </rPr>
          <t xml:space="preserve">
勝ち数のカウント
</t>
        </r>
      </text>
    </comment>
    <comment ref="K19" authorId="0">
      <text>
        <r>
          <rPr>
            <b/>
            <sz val="9"/>
            <rFont val="ＭＳ Ｐゴシック"/>
            <family val="3"/>
          </rPr>
          <t>t:</t>
        </r>
        <r>
          <rPr>
            <sz val="9"/>
            <rFont val="ＭＳ Ｐゴシック"/>
            <family val="3"/>
          </rPr>
          <t xml:space="preserve">
負け数のカウント
</t>
        </r>
      </text>
    </comment>
    <comment ref="L19" authorId="0">
      <text>
        <r>
          <rPr>
            <b/>
            <sz val="9"/>
            <rFont val="ＭＳ Ｐゴシック"/>
            <family val="3"/>
          </rPr>
          <t>t:</t>
        </r>
        <r>
          <rPr>
            <sz val="9"/>
            <rFont val="ＭＳ Ｐゴシック"/>
            <family val="3"/>
          </rPr>
          <t xml:space="preserve">
勝ち数のカウント
</t>
        </r>
      </text>
    </comment>
    <comment ref="T19" authorId="0">
      <text>
        <r>
          <rPr>
            <b/>
            <sz val="9"/>
            <rFont val="ＭＳ Ｐゴシック"/>
            <family val="3"/>
          </rPr>
          <t>t:</t>
        </r>
        <r>
          <rPr>
            <sz val="9"/>
            <rFont val="ＭＳ Ｐゴシック"/>
            <family val="3"/>
          </rPr>
          <t xml:space="preserve">
負け数のカウント
</t>
        </r>
      </text>
    </comment>
    <comment ref="AD19" authorId="0">
      <text>
        <r>
          <rPr>
            <b/>
            <sz val="9"/>
            <rFont val="ＭＳ Ｐゴシック"/>
            <family val="3"/>
          </rPr>
          <t>t:</t>
        </r>
        <r>
          <rPr>
            <sz val="9"/>
            <rFont val="ＭＳ Ｐゴシック"/>
            <family val="3"/>
          </rPr>
          <t xml:space="preserve">
勝ち数のカウント
</t>
        </r>
      </text>
    </comment>
    <comment ref="AL19" authorId="0">
      <text>
        <r>
          <rPr>
            <b/>
            <sz val="9"/>
            <rFont val="ＭＳ Ｐゴシック"/>
            <family val="3"/>
          </rPr>
          <t>t:</t>
        </r>
        <r>
          <rPr>
            <sz val="9"/>
            <rFont val="ＭＳ Ｐゴシック"/>
            <family val="3"/>
          </rPr>
          <t xml:space="preserve">
負け数のカウント
</t>
        </r>
      </text>
    </comment>
    <comment ref="C20" authorId="0">
      <text>
        <r>
          <rPr>
            <b/>
            <sz val="9"/>
            <rFont val="ＭＳ Ｐゴシック"/>
            <family val="3"/>
          </rPr>
          <t>t:</t>
        </r>
        <r>
          <rPr>
            <sz val="9"/>
            <rFont val="ＭＳ Ｐゴシック"/>
            <family val="3"/>
          </rPr>
          <t xml:space="preserve">
勝ち点</t>
        </r>
      </text>
    </comment>
    <comment ref="L20" authorId="0">
      <text>
        <r>
          <rPr>
            <b/>
            <sz val="9"/>
            <rFont val="ＭＳ Ｐゴシック"/>
            <family val="3"/>
          </rPr>
          <t>t:</t>
        </r>
        <r>
          <rPr>
            <sz val="9"/>
            <rFont val="ＭＳ Ｐゴシック"/>
            <family val="3"/>
          </rPr>
          <t xml:space="preserve">
勝ち点</t>
        </r>
      </text>
    </comment>
    <comment ref="AD20" authorId="0">
      <text>
        <r>
          <rPr>
            <b/>
            <sz val="9"/>
            <rFont val="ＭＳ Ｐゴシック"/>
            <family val="3"/>
          </rPr>
          <t>t:</t>
        </r>
        <r>
          <rPr>
            <sz val="9"/>
            <rFont val="ＭＳ Ｐゴシック"/>
            <family val="3"/>
          </rPr>
          <t xml:space="preserve">
勝ち点</t>
        </r>
      </text>
    </comment>
    <comment ref="C26" authorId="0">
      <text>
        <r>
          <rPr>
            <b/>
            <sz val="9"/>
            <rFont val="ＭＳ Ｐゴシック"/>
            <family val="3"/>
          </rPr>
          <t>t:</t>
        </r>
        <r>
          <rPr>
            <sz val="9"/>
            <rFont val="ＭＳ Ｐゴシック"/>
            <family val="3"/>
          </rPr>
          <t xml:space="preserve">
勝ち数のカウント
</t>
        </r>
      </text>
    </comment>
    <comment ref="K26" authorId="0">
      <text>
        <r>
          <rPr>
            <b/>
            <sz val="9"/>
            <rFont val="ＭＳ Ｐゴシック"/>
            <family val="3"/>
          </rPr>
          <t>t:</t>
        </r>
        <r>
          <rPr>
            <sz val="9"/>
            <rFont val="ＭＳ Ｐゴシック"/>
            <family val="3"/>
          </rPr>
          <t xml:space="preserve">
負け数のカウント
</t>
        </r>
      </text>
    </comment>
    <comment ref="L26" authorId="0">
      <text>
        <r>
          <rPr>
            <b/>
            <sz val="9"/>
            <rFont val="ＭＳ Ｐゴシック"/>
            <family val="3"/>
          </rPr>
          <t>t:</t>
        </r>
        <r>
          <rPr>
            <sz val="9"/>
            <rFont val="ＭＳ Ｐゴシック"/>
            <family val="3"/>
          </rPr>
          <t xml:space="preserve">
勝ち数のカウント
</t>
        </r>
      </text>
    </comment>
    <comment ref="T26" authorId="0">
      <text>
        <r>
          <rPr>
            <b/>
            <sz val="9"/>
            <rFont val="ＭＳ Ｐゴシック"/>
            <family val="3"/>
          </rPr>
          <t>t:</t>
        </r>
        <r>
          <rPr>
            <sz val="9"/>
            <rFont val="ＭＳ Ｐゴシック"/>
            <family val="3"/>
          </rPr>
          <t xml:space="preserve">
負け数のカウント
</t>
        </r>
      </text>
    </comment>
    <comment ref="U26" authorId="0">
      <text>
        <r>
          <rPr>
            <b/>
            <sz val="9"/>
            <rFont val="ＭＳ Ｐゴシック"/>
            <family val="3"/>
          </rPr>
          <t>t:</t>
        </r>
        <r>
          <rPr>
            <sz val="9"/>
            <rFont val="ＭＳ Ｐゴシック"/>
            <family val="3"/>
          </rPr>
          <t xml:space="preserve">
勝ち数のカウント
</t>
        </r>
      </text>
    </comment>
    <comment ref="AC26" authorId="0">
      <text>
        <r>
          <rPr>
            <b/>
            <sz val="9"/>
            <rFont val="ＭＳ Ｐゴシック"/>
            <family val="3"/>
          </rPr>
          <t>t:</t>
        </r>
        <r>
          <rPr>
            <sz val="9"/>
            <rFont val="ＭＳ Ｐゴシック"/>
            <family val="3"/>
          </rPr>
          <t xml:space="preserve">
負け数のカウント
</t>
        </r>
      </text>
    </comment>
    <comment ref="C27" authorId="0">
      <text>
        <r>
          <rPr>
            <b/>
            <sz val="9"/>
            <rFont val="ＭＳ Ｐゴシック"/>
            <family val="3"/>
          </rPr>
          <t>t:</t>
        </r>
        <r>
          <rPr>
            <sz val="9"/>
            <rFont val="ＭＳ Ｐゴシック"/>
            <family val="3"/>
          </rPr>
          <t xml:space="preserve">
勝ち点</t>
        </r>
      </text>
    </comment>
    <comment ref="L27" authorId="0">
      <text>
        <r>
          <rPr>
            <b/>
            <sz val="9"/>
            <rFont val="ＭＳ Ｐゴシック"/>
            <family val="3"/>
          </rPr>
          <t>t:</t>
        </r>
        <r>
          <rPr>
            <sz val="9"/>
            <rFont val="ＭＳ Ｐゴシック"/>
            <family val="3"/>
          </rPr>
          <t xml:space="preserve">
勝ち点</t>
        </r>
      </text>
    </comment>
    <comment ref="U27" authorId="0">
      <text>
        <r>
          <rPr>
            <b/>
            <sz val="9"/>
            <rFont val="ＭＳ Ｐゴシック"/>
            <family val="3"/>
          </rPr>
          <t>t:</t>
        </r>
        <r>
          <rPr>
            <sz val="9"/>
            <rFont val="ＭＳ Ｐゴシック"/>
            <family val="3"/>
          </rPr>
          <t xml:space="preserve">
勝ち点</t>
        </r>
      </text>
    </comment>
  </commentList>
</comments>
</file>

<file path=xl/comments7.xml><?xml version="1.0" encoding="utf-8"?>
<comments xmlns="http://schemas.openxmlformats.org/spreadsheetml/2006/main">
  <authors>
    <author>t</author>
    <author>三共油化</author>
  </authors>
  <commentList>
    <comment ref="A2" authorId="0">
      <text>
        <r>
          <rPr>
            <b/>
            <sz val="12"/>
            <rFont val="ＭＳ Ｐゴシック"/>
            <family val="3"/>
          </rPr>
          <t>大会名の入力</t>
        </r>
      </text>
    </comment>
    <comment ref="L5" authorId="0">
      <text>
        <r>
          <rPr>
            <b/>
            <sz val="9"/>
            <rFont val="ＭＳ Ｐゴシック"/>
            <family val="3"/>
          </rPr>
          <t>t:</t>
        </r>
        <r>
          <rPr>
            <sz val="9"/>
            <rFont val="ＭＳ Ｐゴシック"/>
            <family val="3"/>
          </rPr>
          <t xml:space="preserve">
勝ち数のカウント
</t>
        </r>
      </text>
    </comment>
    <comment ref="T5" authorId="0">
      <text>
        <r>
          <rPr>
            <b/>
            <sz val="9"/>
            <rFont val="ＭＳ Ｐゴシック"/>
            <family val="3"/>
          </rPr>
          <t>t:</t>
        </r>
        <r>
          <rPr>
            <sz val="9"/>
            <rFont val="ＭＳ Ｐゴシック"/>
            <family val="3"/>
          </rPr>
          <t xml:space="preserve">
負け数のカウント
</t>
        </r>
      </text>
    </comment>
    <comment ref="U5" authorId="0">
      <text>
        <r>
          <rPr>
            <b/>
            <sz val="9"/>
            <rFont val="ＭＳ Ｐゴシック"/>
            <family val="3"/>
          </rPr>
          <t>t:</t>
        </r>
        <r>
          <rPr>
            <sz val="9"/>
            <rFont val="ＭＳ Ｐゴシック"/>
            <family val="3"/>
          </rPr>
          <t xml:space="preserve">
勝ち数のカウント
</t>
        </r>
      </text>
    </comment>
    <comment ref="AC5" authorId="0">
      <text>
        <r>
          <rPr>
            <b/>
            <sz val="9"/>
            <rFont val="ＭＳ Ｐゴシック"/>
            <family val="3"/>
          </rPr>
          <t>t:</t>
        </r>
        <r>
          <rPr>
            <sz val="9"/>
            <rFont val="ＭＳ Ｐゴシック"/>
            <family val="3"/>
          </rPr>
          <t xml:space="preserve">
負け数のカウント
</t>
        </r>
      </text>
    </comment>
    <comment ref="AD5" authorId="0">
      <text>
        <r>
          <rPr>
            <b/>
            <sz val="9"/>
            <rFont val="ＭＳ Ｐゴシック"/>
            <family val="3"/>
          </rPr>
          <t>t:</t>
        </r>
        <r>
          <rPr>
            <sz val="9"/>
            <rFont val="ＭＳ Ｐゴシック"/>
            <family val="3"/>
          </rPr>
          <t xml:space="preserve">
勝ち数のカウント
</t>
        </r>
      </text>
    </comment>
    <comment ref="AL5" authorId="0">
      <text>
        <r>
          <rPr>
            <b/>
            <sz val="9"/>
            <rFont val="ＭＳ Ｐゴシック"/>
            <family val="3"/>
          </rPr>
          <t>t:</t>
        </r>
        <r>
          <rPr>
            <sz val="9"/>
            <rFont val="ＭＳ Ｐゴシック"/>
            <family val="3"/>
          </rPr>
          <t xml:space="preserve">
負け数のカウント
</t>
        </r>
      </text>
    </comment>
    <comment ref="AM5" authorId="0">
      <text>
        <r>
          <rPr>
            <b/>
            <sz val="9"/>
            <rFont val="ＭＳ Ｐゴシック"/>
            <family val="3"/>
          </rPr>
          <t>t:</t>
        </r>
        <r>
          <rPr>
            <sz val="9"/>
            <rFont val="ＭＳ Ｐゴシック"/>
            <family val="3"/>
          </rPr>
          <t xml:space="preserve">
勝ち数のカウント
</t>
        </r>
      </text>
    </comment>
    <comment ref="AU5" authorId="0">
      <text>
        <r>
          <rPr>
            <b/>
            <sz val="9"/>
            <rFont val="ＭＳ Ｐゴシック"/>
            <family val="3"/>
          </rPr>
          <t>t:</t>
        </r>
        <r>
          <rPr>
            <sz val="9"/>
            <rFont val="ＭＳ Ｐゴシック"/>
            <family val="3"/>
          </rPr>
          <t xml:space="preserve">
負け数のカウント
</t>
        </r>
      </text>
    </comment>
    <comment ref="AV5" authorId="0">
      <text>
        <r>
          <rPr>
            <b/>
            <sz val="9"/>
            <rFont val="ＭＳ Ｐゴシック"/>
            <family val="3"/>
          </rPr>
          <t>t:</t>
        </r>
        <r>
          <rPr>
            <sz val="9"/>
            <rFont val="ＭＳ Ｐゴシック"/>
            <family val="3"/>
          </rPr>
          <t xml:space="preserve">
勝ち数のカウント
</t>
        </r>
      </text>
    </comment>
    <comment ref="BD5" authorId="0">
      <text>
        <r>
          <rPr>
            <b/>
            <sz val="9"/>
            <rFont val="ＭＳ Ｐゴシック"/>
            <family val="3"/>
          </rPr>
          <t>t:</t>
        </r>
        <r>
          <rPr>
            <sz val="9"/>
            <rFont val="ＭＳ Ｐゴシック"/>
            <family val="3"/>
          </rPr>
          <t xml:space="preserve">
負け数のカウント
</t>
        </r>
      </text>
    </comment>
    <comment ref="L6" authorId="0">
      <text>
        <r>
          <rPr>
            <b/>
            <sz val="9"/>
            <rFont val="ＭＳ Ｐゴシック"/>
            <family val="3"/>
          </rPr>
          <t>t:</t>
        </r>
        <r>
          <rPr>
            <sz val="9"/>
            <rFont val="ＭＳ Ｐゴシック"/>
            <family val="3"/>
          </rPr>
          <t xml:space="preserve">
勝ち点</t>
        </r>
      </text>
    </comment>
    <comment ref="U6" authorId="0">
      <text>
        <r>
          <rPr>
            <b/>
            <sz val="9"/>
            <rFont val="ＭＳ Ｐゴシック"/>
            <family val="3"/>
          </rPr>
          <t>t:</t>
        </r>
        <r>
          <rPr>
            <sz val="9"/>
            <rFont val="ＭＳ Ｐゴシック"/>
            <family val="3"/>
          </rPr>
          <t xml:space="preserve">
勝ち点</t>
        </r>
      </text>
    </comment>
    <comment ref="AD6" authorId="0">
      <text>
        <r>
          <rPr>
            <b/>
            <sz val="9"/>
            <rFont val="ＭＳ Ｐゴシック"/>
            <family val="3"/>
          </rPr>
          <t>t:</t>
        </r>
        <r>
          <rPr>
            <sz val="9"/>
            <rFont val="ＭＳ Ｐゴシック"/>
            <family val="3"/>
          </rPr>
          <t xml:space="preserve">
勝ち点</t>
        </r>
      </text>
    </comment>
    <comment ref="AM6" authorId="0">
      <text>
        <r>
          <rPr>
            <b/>
            <sz val="9"/>
            <rFont val="ＭＳ Ｐゴシック"/>
            <family val="3"/>
          </rPr>
          <t>t:</t>
        </r>
        <r>
          <rPr>
            <sz val="9"/>
            <rFont val="ＭＳ Ｐゴシック"/>
            <family val="3"/>
          </rPr>
          <t xml:space="preserve">
勝ち点</t>
        </r>
      </text>
    </comment>
    <comment ref="AV6" authorId="0">
      <text>
        <r>
          <rPr>
            <b/>
            <sz val="9"/>
            <rFont val="ＭＳ Ｐゴシック"/>
            <family val="3"/>
          </rPr>
          <t>t:</t>
        </r>
        <r>
          <rPr>
            <sz val="9"/>
            <rFont val="ＭＳ Ｐゴシック"/>
            <family val="3"/>
          </rPr>
          <t xml:space="preserve">
勝ち点</t>
        </r>
      </text>
    </comment>
    <comment ref="AD7" authorId="1">
      <text>
        <r>
          <rPr>
            <sz val="9"/>
            <rFont val="ＭＳ Ｐゴシック"/>
            <family val="3"/>
          </rPr>
          <t xml:space="preserve">総得点
</t>
        </r>
      </text>
    </comment>
    <comment ref="AL7" authorId="1">
      <text>
        <r>
          <rPr>
            <b/>
            <sz val="9"/>
            <rFont val="ＭＳ Ｐゴシック"/>
            <family val="3"/>
          </rPr>
          <t xml:space="preserve">失点
</t>
        </r>
      </text>
    </comment>
    <comment ref="AM7" authorId="1">
      <text>
        <r>
          <rPr>
            <sz val="9"/>
            <rFont val="ＭＳ Ｐゴシック"/>
            <family val="3"/>
          </rPr>
          <t xml:space="preserve">総得点
</t>
        </r>
      </text>
    </comment>
    <comment ref="AU7" authorId="1">
      <text>
        <r>
          <rPr>
            <b/>
            <sz val="9"/>
            <rFont val="ＭＳ Ｐゴシック"/>
            <family val="3"/>
          </rPr>
          <t xml:space="preserve">失点
</t>
        </r>
      </text>
    </comment>
    <comment ref="AV7" authorId="1">
      <text>
        <r>
          <rPr>
            <sz val="9"/>
            <rFont val="ＭＳ Ｐゴシック"/>
            <family val="3"/>
          </rPr>
          <t xml:space="preserve">総得点
</t>
        </r>
      </text>
    </comment>
    <comment ref="BD7" authorId="1">
      <text>
        <r>
          <rPr>
            <b/>
            <sz val="9"/>
            <rFont val="ＭＳ Ｐゴシック"/>
            <family val="3"/>
          </rPr>
          <t xml:space="preserve">失点
</t>
        </r>
      </text>
    </comment>
    <comment ref="AD9" authorId="0">
      <text>
        <r>
          <rPr>
            <b/>
            <sz val="9"/>
            <rFont val="ＭＳ Ｐゴシック"/>
            <family val="3"/>
          </rPr>
          <t>t:</t>
        </r>
        <r>
          <rPr>
            <sz val="9"/>
            <rFont val="ＭＳ Ｐゴシック"/>
            <family val="3"/>
          </rPr>
          <t xml:space="preserve">
試合数のカウント
</t>
        </r>
      </text>
    </comment>
    <comment ref="AM9" authorId="0">
      <text>
        <r>
          <rPr>
            <b/>
            <sz val="9"/>
            <rFont val="ＭＳ Ｐゴシック"/>
            <family val="3"/>
          </rPr>
          <t>t:</t>
        </r>
        <r>
          <rPr>
            <sz val="9"/>
            <rFont val="ＭＳ Ｐゴシック"/>
            <family val="3"/>
          </rPr>
          <t xml:space="preserve">
試合数のカウント
</t>
        </r>
      </text>
    </comment>
    <comment ref="AV9" authorId="0">
      <text>
        <r>
          <rPr>
            <b/>
            <sz val="9"/>
            <rFont val="ＭＳ Ｐゴシック"/>
            <family val="3"/>
          </rPr>
          <t>t:</t>
        </r>
        <r>
          <rPr>
            <sz val="9"/>
            <rFont val="ＭＳ Ｐゴシック"/>
            <family val="3"/>
          </rPr>
          <t xml:space="preserve">
試合数のカウント
</t>
        </r>
      </text>
    </comment>
    <comment ref="C12" authorId="0">
      <text>
        <r>
          <rPr>
            <b/>
            <sz val="9"/>
            <rFont val="ＭＳ Ｐゴシック"/>
            <family val="3"/>
          </rPr>
          <t>t:</t>
        </r>
        <r>
          <rPr>
            <sz val="9"/>
            <rFont val="ＭＳ Ｐゴシック"/>
            <family val="3"/>
          </rPr>
          <t xml:space="preserve">
勝ち数のカウント
</t>
        </r>
      </text>
    </comment>
    <comment ref="K12" authorId="0">
      <text>
        <r>
          <rPr>
            <b/>
            <sz val="9"/>
            <rFont val="ＭＳ Ｐゴシック"/>
            <family val="3"/>
          </rPr>
          <t>t:</t>
        </r>
        <r>
          <rPr>
            <sz val="9"/>
            <rFont val="ＭＳ Ｐゴシック"/>
            <family val="3"/>
          </rPr>
          <t xml:space="preserve">
負け数のカウント
</t>
        </r>
      </text>
    </comment>
    <comment ref="L12" authorId="0">
      <text>
        <r>
          <rPr>
            <b/>
            <sz val="9"/>
            <rFont val="ＭＳ Ｐゴシック"/>
            <family val="3"/>
          </rPr>
          <t>t:</t>
        </r>
        <r>
          <rPr>
            <sz val="9"/>
            <rFont val="ＭＳ Ｐゴシック"/>
            <family val="3"/>
          </rPr>
          <t xml:space="preserve">
勝ち数のカウント
</t>
        </r>
      </text>
    </comment>
    <comment ref="T12" authorId="0">
      <text>
        <r>
          <rPr>
            <b/>
            <sz val="9"/>
            <rFont val="ＭＳ Ｐゴシック"/>
            <family val="3"/>
          </rPr>
          <t>t:</t>
        </r>
        <r>
          <rPr>
            <sz val="9"/>
            <rFont val="ＭＳ Ｐゴシック"/>
            <family val="3"/>
          </rPr>
          <t xml:space="preserve">
負け数のカウント
</t>
        </r>
      </text>
    </comment>
    <comment ref="U12" authorId="0">
      <text>
        <r>
          <rPr>
            <b/>
            <sz val="9"/>
            <rFont val="ＭＳ Ｐゴシック"/>
            <family val="3"/>
          </rPr>
          <t>t:</t>
        </r>
        <r>
          <rPr>
            <sz val="9"/>
            <rFont val="ＭＳ Ｐゴシック"/>
            <family val="3"/>
          </rPr>
          <t xml:space="preserve">
勝ち数のカウント
</t>
        </r>
      </text>
    </comment>
    <comment ref="AC12" authorId="0">
      <text>
        <r>
          <rPr>
            <b/>
            <sz val="9"/>
            <rFont val="ＭＳ Ｐゴシック"/>
            <family val="3"/>
          </rPr>
          <t>t:</t>
        </r>
        <r>
          <rPr>
            <sz val="9"/>
            <rFont val="ＭＳ Ｐゴシック"/>
            <family val="3"/>
          </rPr>
          <t xml:space="preserve">
負け数のカウント
</t>
        </r>
      </text>
    </comment>
    <comment ref="AD12" authorId="0">
      <text>
        <r>
          <rPr>
            <b/>
            <sz val="9"/>
            <rFont val="ＭＳ Ｐゴシック"/>
            <family val="3"/>
          </rPr>
          <t>t:</t>
        </r>
        <r>
          <rPr>
            <sz val="9"/>
            <rFont val="ＭＳ Ｐゴシック"/>
            <family val="3"/>
          </rPr>
          <t xml:space="preserve">
勝ち数のカウント
</t>
        </r>
      </text>
    </comment>
    <comment ref="AM12" authorId="0">
      <text>
        <r>
          <rPr>
            <b/>
            <sz val="9"/>
            <rFont val="ＭＳ Ｐゴシック"/>
            <family val="3"/>
          </rPr>
          <t>t:</t>
        </r>
        <r>
          <rPr>
            <sz val="9"/>
            <rFont val="ＭＳ Ｐゴシック"/>
            <family val="3"/>
          </rPr>
          <t xml:space="preserve">
勝ち数のカウント
</t>
        </r>
      </text>
    </comment>
    <comment ref="AU12" authorId="0">
      <text>
        <r>
          <rPr>
            <b/>
            <sz val="9"/>
            <rFont val="ＭＳ Ｐゴシック"/>
            <family val="3"/>
          </rPr>
          <t>t:</t>
        </r>
        <r>
          <rPr>
            <sz val="9"/>
            <rFont val="ＭＳ Ｐゴシック"/>
            <family val="3"/>
          </rPr>
          <t xml:space="preserve">
負け数のカウント
</t>
        </r>
      </text>
    </comment>
    <comment ref="AV12" authorId="0">
      <text>
        <r>
          <rPr>
            <b/>
            <sz val="9"/>
            <rFont val="ＭＳ Ｐゴシック"/>
            <family val="3"/>
          </rPr>
          <t>t:</t>
        </r>
        <r>
          <rPr>
            <sz val="9"/>
            <rFont val="ＭＳ Ｐゴシック"/>
            <family val="3"/>
          </rPr>
          <t xml:space="preserve">
勝ち数のカウント
</t>
        </r>
      </text>
    </comment>
    <comment ref="BD12" authorId="0">
      <text>
        <r>
          <rPr>
            <b/>
            <sz val="9"/>
            <rFont val="ＭＳ Ｐゴシック"/>
            <family val="3"/>
          </rPr>
          <t>t:</t>
        </r>
        <r>
          <rPr>
            <sz val="9"/>
            <rFont val="ＭＳ Ｐゴシック"/>
            <family val="3"/>
          </rPr>
          <t xml:space="preserve">
負け数のカウント
</t>
        </r>
      </text>
    </comment>
    <comment ref="C13" authorId="0">
      <text>
        <r>
          <rPr>
            <b/>
            <sz val="9"/>
            <rFont val="ＭＳ Ｐゴシック"/>
            <family val="3"/>
          </rPr>
          <t>t:</t>
        </r>
        <r>
          <rPr>
            <sz val="9"/>
            <rFont val="ＭＳ Ｐゴシック"/>
            <family val="3"/>
          </rPr>
          <t xml:space="preserve">
勝ち点</t>
        </r>
      </text>
    </comment>
    <comment ref="L13" authorId="0">
      <text>
        <r>
          <rPr>
            <b/>
            <sz val="9"/>
            <rFont val="ＭＳ Ｐゴシック"/>
            <family val="3"/>
          </rPr>
          <t>t:</t>
        </r>
        <r>
          <rPr>
            <sz val="9"/>
            <rFont val="ＭＳ Ｐゴシック"/>
            <family val="3"/>
          </rPr>
          <t xml:space="preserve">
勝ち点</t>
        </r>
      </text>
    </comment>
    <comment ref="U13" authorId="0">
      <text>
        <r>
          <rPr>
            <b/>
            <sz val="9"/>
            <rFont val="ＭＳ Ｐゴシック"/>
            <family val="3"/>
          </rPr>
          <t>t:</t>
        </r>
        <r>
          <rPr>
            <sz val="9"/>
            <rFont val="ＭＳ Ｐゴシック"/>
            <family val="3"/>
          </rPr>
          <t xml:space="preserve">
勝ち点</t>
        </r>
      </text>
    </comment>
    <comment ref="AD13" authorId="0">
      <text>
        <r>
          <rPr>
            <b/>
            <sz val="9"/>
            <rFont val="ＭＳ Ｐゴシック"/>
            <family val="3"/>
          </rPr>
          <t>t:</t>
        </r>
        <r>
          <rPr>
            <sz val="9"/>
            <rFont val="ＭＳ Ｐゴシック"/>
            <family val="3"/>
          </rPr>
          <t xml:space="preserve">
勝ち点</t>
        </r>
      </text>
    </comment>
    <comment ref="AM13" authorId="0">
      <text>
        <r>
          <rPr>
            <b/>
            <sz val="9"/>
            <rFont val="ＭＳ Ｐゴシック"/>
            <family val="3"/>
          </rPr>
          <t>t:</t>
        </r>
        <r>
          <rPr>
            <sz val="9"/>
            <rFont val="ＭＳ Ｐゴシック"/>
            <family val="3"/>
          </rPr>
          <t xml:space="preserve">
勝ち点</t>
        </r>
      </text>
    </comment>
    <comment ref="AV13" authorId="0">
      <text>
        <r>
          <rPr>
            <b/>
            <sz val="9"/>
            <rFont val="ＭＳ Ｐゴシック"/>
            <family val="3"/>
          </rPr>
          <t>t:</t>
        </r>
        <r>
          <rPr>
            <sz val="9"/>
            <rFont val="ＭＳ Ｐゴシック"/>
            <family val="3"/>
          </rPr>
          <t xml:space="preserve">
勝ち点</t>
        </r>
      </text>
    </comment>
    <comment ref="AL14" authorId="1">
      <text>
        <r>
          <rPr>
            <b/>
            <sz val="9"/>
            <rFont val="ＭＳ Ｐゴシック"/>
            <family val="3"/>
          </rPr>
          <t xml:space="preserve">失点
</t>
        </r>
      </text>
    </comment>
    <comment ref="C19" authorId="0">
      <text>
        <r>
          <rPr>
            <b/>
            <sz val="9"/>
            <rFont val="ＭＳ Ｐゴシック"/>
            <family val="3"/>
          </rPr>
          <t>t:</t>
        </r>
        <r>
          <rPr>
            <sz val="9"/>
            <rFont val="ＭＳ Ｐゴシック"/>
            <family val="3"/>
          </rPr>
          <t xml:space="preserve">
勝ち数のカウント
</t>
        </r>
      </text>
    </comment>
    <comment ref="K19" authorId="0">
      <text>
        <r>
          <rPr>
            <b/>
            <sz val="9"/>
            <rFont val="ＭＳ Ｐゴシック"/>
            <family val="3"/>
          </rPr>
          <t>t:</t>
        </r>
        <r>
          <rPr>
            <sz val="9"/>
            <rFont val="ＭＳ Ｐゴシック"/>
            <family val="3"/>
          </rPr>
          <t xml:space="preserve">
負け数のカウント
</t>
        </r>
      </text>
    </comment>
    <comment ref="L19" authorId="0">
      <text>
        <r>
          <rPr>
            <b/>
            <sz val="9"/>
            <rFont val="ＭＳ Ｐゴシック"/>
            <family val="3"/>
          </rPr>
          <t>t:</t>
        </r>
        <r>
          <rPr>
            <sz val="9"/>
            <rFont val="ＭＳ Ｐゴシック"/>
            <family val="3"/>
          </rPr>
          <t xml:space="preserve">
勝ち数のカウント
</t>
        </r>
      </text>
    </comment>
    <comment ref="T19" authorId="0">
      <text>
        <r>
          <rPr>
            <b/>
            <sz val="9"/>
            <rFont val="ＭＳ Ｐゴシック"/>
            <family val="3"/>
          </rPr>
          <t>t:</t>
        </r>
        <r>
          <rPr>
            <sz val="9"/>
            <rFont val="ＭＳ Ｐゴシック"/>
            <family val="3"/>
          </rPr>
          <t xml:space="preserve">
負け数のカウント
</t>
        </r>
      </text>
    </comment>
    <comment ref="U19" authorId="0">
      <text>
        <r>
          <rPr>
            <b/>
            <sz val="9"/>
            <rFont val="ＭＳ Ｐゴシック"/>
            <family val="3"/>
          </rPr>
          <t>t:</t>
        </r>
        <r>
          <rPr>
            <sz val="9"/>
            <rFont val="ＭＳ Ｐゴシック"/>
            <family val="3"/>
          </rPr>
          <t xml:space="preserve">
勝ち数のカウント
</t>
        </r>
      </text>
    </comment>
    <comment ref="AC19" authorId="0">
      <text>
        <r>
          <rPr>
            <b/>
            <sz val="9"/>
            <rFont val="ＭＳ Ｐゴシック"/>
            <family val="3"/>
          </rPr>
          <t>t:</t>
        </r>
        <r>
          <rPr>
            <sz val="9"/>
            <rFont val="ＭＳ Ｐゴシック"/>
            <family val="3"/>
          </rPr>
          <t xml:space="preserve">
負け数のカウント
</t>
        </r>
      </text>
    </comment>
    <comment ref="AD19" authorId="0">
      <text>
        <r>
          <rPr>
            <b/>
            <sz val="9"/>
            <rFont val="ＭＳ Ｐゴシック"/>
            <family val="3"/>
          </rPr>
          <t>t:</t>
        </r>
        <r>
          <rPr>
            <sz val="9"/>
            <rFont val="ＭＳ Ｐゴシック"/>
            <family val="3"/>
          </rPr>
          <t xml:space="preserve">
勝ち数のカウント
</t>
        </r>
      </text>
    </comment>
    <comment ref="AL19" authorId="0">
      <text>
        <r>
          <rPr>
            <b/>
            <sz val="9"/>
            <rFont val="ＭＳ Ｐゴシック"/>
            <family val="3"/>
          </rPr>
          <t>t:</t>
        </r>
        <r>
          <rPr>
            <sz val="9"/>
            <rFont val="ＭＳ Ｐゴシック"/>
            <family val="3"/>
          </rPr>
          <t xml:space="preserve">
負け数のカウント
</t>
        </r>
      </text>
    </comment>
    <comment ref="AM19" authorId="0">
      <text>
        <r>
          <rPr>
            <b/>
            <sz val="9"/>
            <rFont val="ＭＳ Ｐゴシック"/>
            <family val="3"/>
          </rPr>
          <t>t:</t>
        </r>
        <r>
          <rPr>
            <sz val="9"/>
            <rFont val="ＭＳ Ｐゴシック"/>
            <family val="3"/>
          </rPr>
          <t xml:space="preserve">
勝ち数のカウント
</t>
        </r>
      </text>
    </comment>
    <comment ref="AU19" authorId="0">
      <text>
        <r>
          <rPr>
            <b/>
            <sz val="9"/>
            <rFont val="ＭＳ Ｐゴシック"/>
            <family val="3"/>
          </rPr>
          <t>t:</t>
        </r>
        <r>
          <rPr>
            <sz val="9"/>
            <rFont val="ＭＳ Ｐゴシック"/>
            <family val="3"/>
          </rPr>
          <t xml:space="preserve">
負け数のカウント
</t>
        </r>
      </text>
    </comment>
    <comment ref="AV19" authorId="0">
      <text>
        <r>
          <rPr>
            <b/>
            <sz val="9"/>
            <rFont val="ＭＳ Ｐゴシック"/>
            <family val="3"/>
          </rPr>
          <t>t:</t>
        </r>
        <r>
          <rPr>
            <sz val="9"/>
            <rFont val="ＭＳ Ｐゴシック"/>
            <family val="3"/>
          </rPr>
          <t xml:space="preserve">
勝ち数のカウント
</t>
        </r>
      </text>
    </comment>
    <comment ref="BD19" authorId="0">
      <text>
        <r>
          <rPr>
            <b/>
            <sz val="9"/>
            <rFont val="ＭＳ Ｐゴシック"/>
            <family val="3"/>
          </rPr>
          <t>t:</t>
        </r>
        <r>
          <rPr>
            <sz val="9"/>
            <rFont val="ＭＳ Ｐゴシック"/>
            <family val="3"/>
          </rPr>
          <t xml:space="preserve">
負け数のカウント
</t>
        </r>
      </text>
    </comment>
    <comment ref="C20" authorId="0">
      <text>
        <r>
          <rPr>
            <b/>
            <sz val="9"/>
            <rFont val="ＭＳ Ｐゴシック"/>
            <family val="3"/>
          </rPr>
          <t>t:</t>
        </r>
        <r>
          <rPr>
            <sz val="9"/>
            <rFont val="ＭＳ Ｐゴシック"/>
            <family val="3"/>
          </rPr>
          <t xml:space="preserve">
勝ち点</t>
        </r>
      </text>
    </comment>
    <comment ref="L20" authorId="0">
      <text>
        <r>
          <rPr>
            <b/>
            <sz val="9"/>
            <rFont val="ＭＳ Ｐゴシック"/>
            <family val="3"/>
          </rPr>
          <t>t:</t>
        </r>
        <r>
          <rPr>
            <sz val="9"/>
            <rFont val="ＭＳ Ｐゴシック"/>
            <family val="3"/>
          </rPr>
          <t xml:space="preserve">
勝ち点</t>
        </r>
      </text>
    </comment>
    <comment ref="U20" authorId="0">
      <text>
        <r>
          <rPr>
            <b/>
            <sz val="9"/>
            <rFont val="ＭＳ Ｐゴシック"/>
            <family val="3"/>
          </rPr>
          <t>t:</t>
        </r>
        <r>
          <rPr>
            <sz val="9"/>
            <rFont val="ＭＳ Ｐゴシック"/>
            <family val="3"/>
          </rPr>
          <t xml:space="preserve">
勝ち点</t>
        </r>
      </text>
    </comment>
    <comment ref="AD20" authorId="0">
      <text>
        <r>
          <rPr>
            <b/>
            <sz val="9"/>
            <rFont val="ＭＳ Ｐゴシック"/>
            <family val="3"/>
          </rPr>
          <t>t:</t>
        </r>
        <r>
          <rPr>
            <sz val="9"/>
            <rFont val="ＭＳ Ｐゴシック"/>
            <family val="3"/>
          </rPr>
          <t xml:space="preserve">
勝ち点</t>
        </r>
      </text>
    </comment>
    <comment ref="AM20" authorId="0">
      <text>
        <r>
          <rPr>
            <b/>
            <sz val="9"/>
            <rFont val="ＭＳ Ｐゴシック"/>
            <family val="3"/>
          </rPr>
          <t>t:</t>
        </r>
        <r>
          <rPr>
            <sz val="9"/>
            <rFont val="ＭＳ Ｐゴシック"/>
            <family val="3"/>
          </rPr>
          <t xml:space="preserve">
勝ち点</t>
        </r>
      </text>
    </comment>
    <comment ref="AV20" authorId="0">
      <text>
        <r>
          <rPr>
            <b/>
            <sz val="9"/>
            <rFont val="ＭＳ Ｐゴシック"/>
            <family val="3"/>
          </rPr>
          <t>t:</t>
        </r>
        <r>
          <rPr>
            <sz val="9"/>
            <rFont val="ＭＳ Ｐゴシック"/>
            <family val="3"/>
          </rPr>
          <t xml:space="preserve">
勝ち点</t>
        </r>
      </text>
    </comment>
    <comment ref="C26" authorId="0">
      <text>
        <r>
          <rPr>
            <b/>
            <sz val="9"/>
            <rFont val="ＭＳ Ｐゴシック"/>
            <family val="3"/>
          </rPr>
          <t>t:</t>
        </r>
        <r>
          <rPr>
            <sz val="9"/>
            <rFont val="ＭＳ Ｐゴシック"/>
            <family val="3"/>
          </rPr>
          <t xml:space="preserve">
勝ち数のカウント
</t>
        </r>
      </text>
    </comment>
    <comment ref="K26" authorId="0">
      <text>
        <r>
          <rPr>
            <b/>
            <sz val="9"/>
            <rFont val="ＭＳ Ｐゴシック"/>
            <family val="3"/>
          </rPr>
          <t>t:</t>
        </r>
        <r>
          <rPr>
            <sz val="9"/>
            <rFont val="ＭＳ Ｐゴシック"/>
            <family val="3"/>
          </rPr>
          <t xml:space="preserve">
負け数のカウント
</t>
        </r>
      </text>
    </comment>
    <comment ref="L26" authorId="0">
      <text>
        <r>
          <rPr>
            <b/>
            <sz val="9"/>
            <rFont val="ＭＳ Ｐゴシック"/>
            <family val="3"/>
          </rPr>
          <t>t:</t>
        </r>
        <r>
          <rPr>
            <sz val="9"/>
            <rFont val="ＭＳ Ｐゴシック"/>
            <family val="3"/>
          </rPr>
          <t xml:space="preserve">
勝ち数のカウント
</t>
        </r>
      </text>
    </comment>
    <comment ref="T26" authorId="0">
      <text>
        <r>
          <rPr>
            <b/>
            <sz val="9"/>
            <rFont val="ＭＳ Ｐゴシック"/>
            <family val="3"/>
          </rPr>
          <t>t:</t>
        </r>
        <r>
          <rPr>
            <sz val="9"/>
            <rFont val="ＭＳ Ｐゴシック"/>
            <family val="3"/>
          </rPr>
          <t xml:space="preserve">
負け数のカウント
</t>
        </r>
      </text>
    </comment>
    <comment ref="U26" authorId="0">
      <text>
        <r>
          <rPr>
            <b/>
            <sz val="9"/>
            <rFont val="ＭＳ Ｐゴシック"/>
            <family val="3"/>
          </rPr>
          <t>t:</t>
        </r>
        <r>
          <rPr>
            <sz val="9"/>
            <rFont val="ＭＳ Ｐゴシック"/>
            <family val="3"/>
          </rPr>
          <t xml:space="preserve">
勝ち数のカウント
</t>
        </r>
      </text>
    </comment>
    <comment ref="AC26" authorId="0">
      <text>
        <r>
          <rPr>
            <b/>
            <sz val="9"/>
            <rFont val="ＭＳ Ｐゴシック"/>
            <family val="3"/>
          </rPr>
          <t>t:</t>
        </r>
        <r>
          <rPr>
            <sz val="9"/>
            <rFont val="ＭＳ Ｐゴシック"/>
            <family val="3"/>
          </rPr>
          <t xml:space="preserve">
負け数のカウント
</t>
        </r>
      </text>
    </comment>
    <comment ref="AD26" authorId="0">
      <text>
        <r>
          <rPr>
            <b/>
            <sz val="9"/>
            <rFont val="ＭＳ Ｐゴシック"/>
            <family val="3"/>
          </rPr>
          <t>t:</t>
        </r>
        <r>
          <rPr>
            <sz val="9"/>
            <rFont val="ＭＳ Ｐゴシック"/>
            <family val="3"/>
          </rPr>
          <t xml:space="preserve">
勝ち数のカウント
</t>
        </r>
      </text>
    </comment>
    <comment ref="AL26" authorId="0">
      <text>
        <r>
          <rPr>
            <b/>
            <sz val="9"/>
            <rFont val="ＭＳ Ｐゴシック"/>
            <family val="3"/>
          </rPr>
          <t>t:</t>
        </r>
        <r>
          <rPr>
            <sz val="9"/>
            <rFont val="ＭＳ Ｐゴシック"/>
            <family val="3"/>
          </rPr>
          <t xml:space="preserve">
負け数のカウント
</t>
        </r>
      </text>
    </comment>
    <comment ref="AM26" authorId="0">
      <text>
        <r>
          <rPr>
            <b/>
            <sz val="9"/>
            <rFont val="ＭＳ Ｐゴシック"/>
            <family val="3"/>
          </rPr>
          <t>t:</t>
        </r>
        <r>
          <rPr>
            <sz val="9"/>
            <rFont val="ＭＳ Ｐゴシック"/>
            <family val="3"/>
          </rPr>
          <t xml:space="preserve">
勝ち数のカウント
</t>
        </r>
      </text>
    </comment>
    <comment ref="AU26" authorId="0">
      <text>
        <r>
          <rPr>
            <b/>
            <sz val="9"/>
            <rFont val="ＭＳ Ｐゴシック"/>
            <family val="3"/>
          </rPr>
          <t>t:</t>
        </r>
        <r>
          <rPr>
            <sz val="9"/>
            <rFont val="ＭＳ Ｐゴシック"/>
            <family val="3"/>
          </rPr>
          <t xml:space="preserve">
負け数のカウント
</t>
        </r>
      </text>
    </comment>
    <comment ref="AV26" authorId="0">
      <text>
        <r>
          <rPr>
            <b/>
            <sz val="9"/>
            <rFont val="ＭＳ Ｐゴシック"/>
            <family val="3"/>
          </rPr>
          <t>t:</t>
        </r>
        <r>
          <rPr>
            <sz val="9"/>
            <rFont val="ＭＳ Ｐゴシック"/>
            <family val="3"/>
          </rPr>
          <t xml:space="preserve">
勝ち数のカウント
</t>
        </r>
      </text>
    </comment>
    <comment ref="BD26" authorId="0">
      <text>
        <r>
          <rPr>
            <b/>
            <sz val="9"/>
            <rFont val="ＭＳ Ｐゴシック"/>
            <family val="3"/>
          </rPr>
          <t>t:</t>
        </r>
        <r>
          <rPr>
            <sz val="9"/>
            <rFont val="ＭＳ Ｐゴシック"/>
            <family val="3"/>
          </rPr>
          <t xml:space="preserve">
負け数のカウント
</t>
        </r>
      </text>
    </comment>
    <comment ref="C27" authorId="0">
      <text>
        <r>
          <rPr>
            <b/>
            <sz val="9"/>
            <rFont val="ＭＳ Ｐゴシック"/>
            <family val="3"/>
          </rPr>
          <t>t:</t>
        </r>
        <r>
          <rPr>
            <sz val="9"/>
            <rFont val="ＭＳ Ｐゴシック"/>
            <family val="3"/>
          </rPr>
          <t xml:space="preserve">
勝ち点</t>
        </r>
      </text>
    </comment>
    <comment ref="L27" authorId="0">
      <text>
        <r>
          <rPr>
            <b/>
            <sz val="9"/>
            <rFont val="ＭＳ Ｐゴシック"/>
            <family val="3"/>
          </rPr>
          <t>t:</t>
        </r>
        <r>
          <rPr>
            <sz val="9"/>
            <rFont val="ＭＳ Ｐゴシック"/>
            <family val="3"/>
          </rPr>
          <t xml:space="preserve">
勝ち点</t>
        </r>
      </text>
    </comment>
    <comment ref="U27" authorId="0">
      <text>
        <r>
          <rPr>
            <b/>
            <sz val="9"/>
            <rFont val="ＭＳ Ｐゴシック"/>
            <family val="3"/>
          </rPr>
          <t>t:</t>
        </r>
        <r>
          <rPr>
            <sz val="9"/>
            <rFont val="ＭＳ Ｐゴシック"/>
            <family val="3"/>
          </rPr>
          <t xml:space="preserve">
勝ち点</t>
        </r>
      </text>
    </comment>
    <comment ref="AD27" authorId="0">
      <text>
        <r>
          <rPr>
            <b/>
            <sz val="9"/>
            <rFont val="ＭＳ Ｐゴシック"/>
            <family val="3"/>
          </rPr>
          <t>t:</t>
        </r>
        <r>
          <rPr>
            <sz val="9"/>
            <rFont val="ＭＳ Ｐゴシック"/>
            <family val="3"/>
          </rPr>
          <t xml:space="preserve">
勝ち点</t>
        </r>
      </text>
    </comment>
    <comment ref="AM27" authorId="0">
      <text>
        <r>
          <rPr>
            <b/>
            <sz val="9"/>
            <rFont val="ＭＳ Ｐゴシック"/>
            <family val="3"/>
          </rPr>
          <t>t:</t>
        </r>
        <r>
          <rPr>
            <sz val="9"/>
            <rFont val="ＭＳ Ｐゴシック"/>
            <family val="3"/>
          </rPr>
          <t xml:space="preserve">
勝ち点</t>
        </r>
      </text>
    </comment>
    <comment ref="AV27" authorId="0">
      <text>
        <r>
          <rPr>
            <b/>
            <sz val="9"/>
            <rFont val="ＭＳ Ｐゴシック"/>
            <family val="3"/>
          </rPr>
          <t>t:</t>
        </r>
        <r>
          <rPr>
            <sz val="9"/>
            <rFont val="ＭＳ Ｐゴシック"/>
            <family val="3"/>
          </rPr>
          <t xml:space="preserve">
勝ち点</t>
        </r>
      </text>
    </comment>
    <comment ref="C33" authorId="0">
      <text>
        <r>
          <rPr>
            <b/>
            <sz val="9"/>
            <rFont val="ＭＳ Ｐゴシック"/>
            <family val="3"/>
          </rPr>
          <t>t:</t>
        </r>
        <r>
          <rPr>
            <sz val="9"/>
            <rFont val="ＭＳ Ｐゴシック"/>
            <family val="3"/>
          </rPr>
          <t xml:space="preserve">
勝ち数のカウント
</t>
        </r>
      </text>
    </comment>
    <comment ref="K33" authorId="0">
      <text>
        <r>
          <rPr>
            <b/>
            <sz val="9"/>
            <rFont val="ＭＳ Ｐゴシック"/>
            <family val="3"/>
          </rPr>
          <t>t:</t>
        </r>
        <r>
          <rPr>
            <sz val="9"/>
            <rFont val="ＭＳ Ｐゴシック"/>
            <family val="3"/>
          </rPr>
          <t xml:space="preserve">
負け数のカウント
</t>
        </r>
      </text>
    </comment>
    <comment ref="L33" authorId="0">
      <text>
        <r>
          <rPr>
            <b/>
            <sz val="9"/>
            <rFont val="ＭＳ Ｐゴシック"/>
            <family val="3"/>
          </rPr>
          <t>t:</t>
        </r>
        <r>
          <rPr>
            <sz val="9"/>
            <rFont val="ＭＳ Ｐゴシック"/>
            <family val="3"/>
          </rPr>
          <t xml:space="preserve">
勝ち数のカウント
</t>
        </r>
      </text>
    </comment>
    <comment ref="T33" authorId="0">
      <text>
        <r>
          <rPr>
            <b/>
            <sz val="9"/>
            <rFont val="ＭＳ Ｐゴシック"/>
            <family val="3"/>
          </rPr>
          <t>t:</t>
        </r>
        <r>
          <rPr>
            <sz val="9"/>
            <rFont val="ＭＳ Ｐゴシック"/>
            <family val="3"/>
          </rPr>
          <t xml:space="preserve">
負け数のカウント
</t>
        </r>
      </text>
    </comment>
    <comment ref="U33" authorId="0">
      <text>
        <r>
          <rPr>
            <b/>
            <sz val="9"/>
            <rFont val="ＭＳ Ｐゴシック"/>
            <family val="3"/>
          </rPr>
          <t>t:</t>
        </r>
        <r>
          <rPr>
            <sz val="9"/>
            <rFont val="ＭＳ Ｐゴシック"/>
            <family val="3"/>
          </rPr>
          <t xml:space="preserve">
勝ち数のカウント
</t>
        </r>
      </text>
    </comment>
    <comment ref="AC33" authorId="0">
      <text>
        <r>
          <rPr>
            <b/>
            <sz val="9"/>
            <rFont val="ＭＳ Ｐゴシック"/>
            <family val="3"/>
          </rPr>
          <t>t:</t>
        </r>
        <r>
          <rPr>
            <sz val="9"/>
            <rFont val="ＭＳ Ｐゴシック"/>
            <family val="3"/>
          </rPr>
          <t xml:space="preserve">
負け数のカウント
</t>
        </r>
      </text>
    </comment>
    <comment ref="AD33" authorId="0">
      <text>
        <r>
          <rPr>
            <b/>
            <sz val="9"/>
            <rFont val="ＭＳ Ｐゴシック"/>
            <family val="3"/>
          </rPr>
          <t>t:</t>
        </r>
        <r>
          <rPr>
            <sz val="9"/>
            <rFont val="ＭＳ Ｐゴシック"/>
            <family val="3"/>
          </rPr>
          <t xml:space="preserve">
勝ち数のカウント
</t>
        </r>
      </text>
    </comment>
    <comment ref="AL33" authorId="0">
      <text>
        <r>
          <rPr>
            <b/>
            <sz val="9"/>
            <rFont val="ＭＳ Ｐゴシック"/>
            <family val="3"/>
          </rPr>
          <t>t:</t>
        </r>
        <r>
          <rPr>
            <sz val="9"/>
            <rFont val="ＭＳ Ｐゴシック"/>
            <family val="3"/>
          </rPr>
          <t xml:space="preserve">
負け数のカウント
</t>
        </r>
      </text>
    </comment>
    <comment ref="AM33" authorId="0">
      <text>
        <r>
          <rPr>
            <b/>
            <sz val="9"/>
            <rFont val="ＭＳ Ｐゴシック"/>
            <family val="3"/>
          </rPr>
          <t>t:</t>
        </r>
        <r>
          <rPr>
            <sz val="9"/>
            <rFont val="ＭＳ Ｐゴシック"/>
            <family val="3"/>
          </rPr>
          <t xml:space="preserve">
勝ち数のカウント
</t>
        </r>
      </text>
    </comment>
    <comment ref="AU33" authorId="0">
      <text>
        <r>
          <rPr>
            <b/>
            <sz val="9"/>
            <rFont val="ＭＳ Ｐゴシック"/>
            <family val="3"/>
          </rPr>
          <t>t:</t>
        </r>
        <r>
          <rPr>
            <sz val="9"/>
            <rFont val="ＭＳ Ｐゴシック"/>
            <family val="3"/>
          </rPr>
          <t xml:space="preserve">
負け数のカウント
</t>
        </r>
      </text>
    </comment>
    <comment ref="AV33" authorId="0">
      <text>
        <r>
          <rPr>
            <b/>
            <sz val="9"/>
            <rFont val="ＭＳ Ｐゴシック"/>
            <family val="3"/>
          </rPr>
          <t>t:</t>
        </r>
        <r>
          <rPr>
            <sz val="9"/>
            <rFont val="ＭＳ Ｐゴシック"/>
            <family val="3"/>
          </rPr>
          <t xml:space="preserve">
勝ち数のカウント
</t>
        </r>
      </text>
    </comment>
    <comment ref="BD33" authorId="0">
      <text>
        <r>
          <rPr>
            <b/>
            <sz val="9"/>
            <rFont val="ＭＳ Ｐゴシック"/>
            <family val="3"/>
          </rPr>
          <t>t:</t>
        </r>
        <r>
          <rPr>
            <sz val="9"/>
            <rFont val="ＭＳ Ｐゴシック"/>
            <family val="3"/>
          </rPr>
          <t xml:space="preserve">
負け数のカウント
</t>
        </r>
      </text>
    </comment>
    <comment ref="C34" authorId="0">
      <text>
        <r>
          <rPr>
            <b/>
            <sz val="9"/>
            <rFont val="ＭＳ Ｐゴシック"/>
            <family val="3"/>
          </rPr>
          <t>t:</t>
        </r>
        <r>
          <rPr>
            <sz val="9"/>
            <rFont val="ＭＳ Ｐゴシック"/>
            <family val="3"/>
          </rPr>
          <t xml:space="preserve">
勝ち点</t>
        </r>
      </text>
    </comment>
    <comment ref="L34" authorId="0">
      <text>
        <r>
          <rPr>
            <b/>
            <sz val="9"/>
            <rFont val="ＭＳ Ｐゴシック"/>
            <family val="3"/>
          </rPr>
          <t>t:</t>
        </r>
        <r>
          <rPr>
            <sz val="9"/>
            <rFont val="ＭＳ Ｐゴシック"/>
            <family val="3"/>
          </rPr>
          <t xml:space="preserve">
勝ち点</t>
        </r>
      </text>
    </comment>
    <comment ref="U34" authorId="0">
      <text>
        <r>
          <rPr>
            <b/>
            <sz val="9"/>
            <rFont val="ＭＳ Ｐゴシック"/>
            <family val="3"/>
          </rPr>
          <t>t:</t>
        </r>
        <r>
          <rPr>
            <sz val="9"/>
            <rFont val="ＭＳ Ｐゴシック"/>
            <family val="3"/>
          </rPr>
          <t xml:space="preserve">
勝ち点</t>
        </r>
      </text>
    </comment>
    <comment ref="AD34" authorId="0">
      <text>
        <r>
          <rPr>
            <b/>
            <sz val="9"/>
            <rFont val="ＭＳ Ｐゴシック"/>
            <family val="3"/>
          </rPr>
          <t>t:</t>
        </r>
        <r>
          <rPr>
            <sz val="9"/>
            <rFont val="ＭＳ Ｐゴシック"/>
            <family val="3"/>
          </rPr>
          <t xml:space="preserve">
勝ち点</t>
        </r>
      </text>
    </comment>
    <comment ref="AM34" authorId="0">
      <text>
        <r>
          <rPr>
            <b/>
            <sz val="9"/>
            <rFont val="ＭＳ Ｐゴシック"/>
            <family val="3"/>
          </rPr>
          <t>t:</t>
        </r>
        <r>
          <rPr>
            <sz val="9"/>
            <rFont val="ＭＳ Ｐゴシック"/>
            <family val="3"/>
          </rPr>
          <t xml:space="preserve">
勝ち点</t>
        </r>
      </text>
    </comment>
    <comment ref="AV34" authorId="0">
      <text>
        <r>
          <rPr>
            <b/>
            <sz val="9"/>
            <rFont val="ＭＳ Ｐゴシック"/>
            <family val="3"/>
          </rPr>
          <t>t:</t>
        </r>
        <r>
          <rPr>
            <sz val="9"/>
            <rFont val="ＭＳ Ｐゴシック"/>
            <family val="3"/>
          </rPr>
          <t xml:space="preserve">
勝ち点</t>
        </r>
      </text>
    </comment>
    <comment ref="C40" authorId="0">
      <text>
        <r>
          <rPr>
            <b/>
            <sz val="9"/>
            <rFont val="ＭＳ Ｐゴシック"/>
            <family val="3"/>
          </rPr>
          <t>t:</t>
        </r>
        <r>
          <rPr>
            <sz val="9"/>
            <rFont val="ＭＳ Ｐゴシック"/>
            <family val="3"/>
          </rPr>
          <t xml:space="preserve">
勝ち数のカウント
</t>
        </r>
      </text>
    </comment>
    <comment ref="K40" authorId="0">
      <text>
        <r>
          <rPr>
            <b/>
            <sz val="9"/>
            <rFont val="ＭＳ Ｐゴシック"/>
            <family val="3"/>
          </rPr>
          <t>t:</t>
        </r>
        <r>
          <rPr>
            <sz val="9"/>
            <rFont val="ＭＳ Ｐゴシック"/>
            <family val="3"/>
          </rPr>
          <t xml:space="preserve">
負け数のカウント
</t>
        </r>
      </text>
    </comment>
    <comment ref="L40" authorId="0">
      <text>
        <r>
          <rPr>
            <b/>
            <sz val="9"/>
            <rFont val="ＭＳ Ｐゴシック"/>
            <family val="3"/>
          </rPr>
          <t>t:</t>
        </r>
        <r>
          <rPr>
            <sz val="9"/>
            <rFont val="ＭＳ Ｐゴシック"/>
            <family val="3"/>
          </rPr>
          <t xml:space="preserve">
勝ち数のカウント
</t>
        </r>
      </text>
    </comment>
    <comment ref="T40" authorId="0">
      <text>
        <r>
          <rPr>
            <b/>
            <sz val="9"/>
            <rFont val="ＭＳ Ｐゴシック"/>
            <family val="3"/>
          </rPr>
          <t>t:</t>
        </r>
        <r>
          <rPr>
            <sz val="9"/>
            <rFont val="ＭＳ Ｐゴシック"/>
            <family val="3"/>
          </rPr>
          <t xml:space="preserve">
負け数のカウント
</t>
        </r>
      </text>
    </comment>
    <comment ref="U40" authorId="0">
      <text>
        <r>
          <rPr>
            <b/>
            <sz val="9"/>
            <rFont val="ＭＳ Ｐゴシック"/>
            <family val="3"/>
          </rPr>
          <t>t:</t>
        </r>
        <r>
          <rPr>
            <sz val="9"/>
            <rFont val="ＭＳ Ｐゴシック"/>
            <family val="3"/>
          </rPr>
          <t xml:space="preserve">
勝ち数のカウント
</t>
        </r>
      </text>
    </comment>
    <comment ref="AC40" authorId="0">
      <text>
        <r>
          <rPr>
            <b/>
            <sz val="9"/>
            <rFont val="ＭＳ Ｐゴシック"/>
            <family val="3"/>
          </rPr>
          <t>t:</t>
        </r>
        <r>
          <rPr>
            <sz val="9"/>
            <rFont val="ＭＳ Ｐゴシック"/>
            <family val="3"/>
          </rPr>
          <t xml:space="preserve">
負け数のカウント
</t>
        </r>
      </text>
    </comment>
    <comment ref="AD40" authorId="0">
      <text>
        <r>
          <rPr>
            <b/>
            <sz val="9"/>
            <rFont val="ＭＳ Ｐゴシック"/>
            <family val="3"/>
          </rPr>
          <t>t:</t>
        </r>
        <r>
          <rPr>
            <sz val="9"/>
            <rFont val="ＭＳ Ｐゴシック"/>
            <family val="3"/>
          </rPr>
          <t xml:space="preserve">
勝ち数のカウント
</t>
        </r>
      </text>
    </comment>
    <comment ref="AL40" authorId="0">
      <text>
        <r>
          <rPr>
            <b/>
            <sz val="9"/>
            <rFont val="ＭＳ Ｐゴシック"/>
            <family val="3"/>
          </rPr>
          <t>t:</t>
        </r>
        <r>
          <rPr>
            <sz val="9"/>
            <rFont val="ＭＳ Ｐゴシック"/>
            <family val="3"/>
          </rPr>
          <t xml:space="preserve">
負け数のカウント
</t>
        </r>
      </text>
    </comment>
    <comment ref="AM40" authorId="0">
      <text>
        <r>
          <rPr>
            <b/>
            <sz val="9"/>
            <rFont val="ＭＳ Ｐゴシック"/>
            <family val="3"/>
          </rPr>
          <t>t:</t>
        </r>
        <r>
          <rPr>
            <sz val="9"/>
            <rFont val="ＭＳ Ｐゴシック"/>
            <family val="3"/>
          </rPr>
          <t xml:space="preserve">
勝ち数のカウント
</t>
        </r>
      </text>
    </comment>
    <comment ref="AU40" authorId="0">
      <text>
        <r>
          <rPr>
            <b/>
            <sz val="9"/>
            <rFont val="ＭＳ Ｐゴシック"/>
            <family val="3"/>
          </rPr>
          <t>t:</t>
        </r>
        <r>
          <rPr>
            <sz val="9"/>
            <rFont val="ＭＳ Ｐゴシック"/>
            <family val="3"/>
          </rPr>
          <t xml:space="preserve">
負け数のカウント
</t>
        </r>
      </text>
    </comment>
    <comment ref="C41" authorId="0">
      <text>
        <r>
          <rPr>
            <b/>
            <sz val="9"/>
            <rFont val="ＭＳ Ｐゴシック"/>
            <family val="3"/>
          </rPr>
          <t>t:</t>
        </r>
        <r>
          <rPr>
            <sz val="9"/>
            <rFont val="ＭＳ Ｐゴシック"/>
            <family val="3"/>
          </rPr>
          <t xml:space="preserve">
勝ち点</t>
        </r>
      </text>
    </comment>
    <comment ref="L41" authorId="0">
      <text>
        <r>
          <rPr>
            <b/>
            <sz val="9"/>
            <rFont val="ＭＳ Ｐゴシック"/>
            <family val="3"/>
          </rPr>
          <t>t:</t>
        </r>
        <r>
          <rPr>
            <sz val="9"/>
            <rFont val="ＭＳ Ｐゴシック"/>
            <family val="3"/>
          </rPr>
          <t xml:space="preserve">
勝ち点</t>
        </r>
      </text>
    </comment>
    <comment ref="U41" authorId="0">
      <text>
        <r>
          <rPr>
            <b/>
            <sz val="9"/>
            <rFont val="ＭＳ Ｐゴシック"/>
            <family val="3"/>
          </rPr>
          <t>t:</t>
        </r>
        <r>
          <rPr>
            <sz val="9"/>
            <rFont val="ＭＳ Ｐゴシック"/>
            <family val="3"/>
          </rPr>
          <t xml:space="preserve">
勝ち点</t>
        </r>
      </text>
    </comment>
    <comment ref="AD41" authorId="0">
      <text>
        <r>
          <rPr>
            <b/>
            <sz val="9"/>
            <rFont val="ＭＳ Ｐゴシック"/>
            <family val="3"/>
          </rPr>
          <t>t:</t>
        </r>
        <r>
          <rPr>
            <sz val="9"/>
            <rFont val="ＭＳ Ｐゴシック"/>
            <family val="3"/>
          </rPr>
          <t xml:space="preserve">
勝ち点</t>
        </r>
      </text>
    </comment>
    <comment ref="AM41" authorId="0">
      <text>
        <r>
          <rPr>
            <b/>
            <sz val="9"/>
            <rFont val="ＭＳ Ｐゴシック"/>
            <family val="3"/>
          </rPr>
          <t>t:</t>
        </r>
        <r>
          <rPr>
            <sz val="9"/>
            <rFont val="ＭＳ Ｐゴシック"/>
            <family val="3"/>
          </rPr>
          <t xml:space="preserve">
勝ち点</t>
        </r>
      </text>
    </comment>
  </commentList>
</comments>
</file>

<file path=xl/sharedStrings.xml><?xml version="1.0" encoding="utf-8"?>
<sst xmlns="http://schemas.openxmlformats.org/spreadsheetml/2006/main" count="1607" uniqueCount="117">
  <si>
    <t>試合</t>
  </si>
  <si>
    <t>勝点</t>
  </si>
  <si>
    <t>勝</t>
  </si>
  <si>
    <t>負</t>
  </si>
  <si>
    <t>得セ</t>
  </si>
  <si>
    <t>失セ</t>
  </si>
  <si>
    <t>総得点</t>
  </si>
  <si>
    <t>総失点</t>
  </si>
  <si>
    <t>得点率</t>
  </si>
  <si>
    <t>ｾｯﾄ率</t>
  </si>
  <si>
    <t>-</t>
  </si>
  <si>
    <t>順位</t>
  </si>
  <si>
    <t>順位計算</t>
  </si>
  <si>
    <t>勝点順位</t>
  </si>
  <si>
    <t>セット率順位</t>
  </si>
  <si>
    <t>得点率順位</t>
  </si>
  <si>
    <t>１次結果</t>
  </si>
  <si>
    <t>TOTAL</t>
  </si>
  <si>
    <t>決勝結果</t>
  </si>
  <si>
    <t>チーム名</t>
  </si>
  <si>
    <t>現順位</t>
  </si>
  <si>
    <t>-</t>
  </si>
  <si>
    <t>棄</t>
  </si>
  <si>
    <t>第2日目</t>
  </si>
  <si>
    <t>第1日目</t>
  </si>
  <si>
    <t>第3日目</t>
  </si>
  <si>
    <t>第4日目</t>
  </si>
  <si>
    <t>第5日目</t>
  </si>
  <si>
    <t>第6日目</t>
  </si>
  <si>
    <t>第7日目</t>
  </si>
  <si>
    <t>前回順位</t>
  </si>
  <si>
    <t>一次リーグ戦　順位</t>
  </si>
  <si>
    <t>１位：</t>
  </si>
  <si>
    <t>２位：</t>
  </si>
  <si>
    <t>３位：</t>
  </si>
  <si>
    <t>４位：</t>
  </si>
  <si>
    <t>５位：</t>
  </si>
  <si>
    <t>６位：</t>
  </si>
  <si>
    <t>７位：</t>
  </si>
  <si>
    <t>８位：</t>
  </si>
  <si>
    <t>上 位 リ ー グ 戦 　戦 績 表</t>
  </si>
  <si>
    <t>下 位 リ ー グ 戦 　戦 績 表</t>
  </si>
  <si>
    <t>－</t>
  </si>
  <si>
    <t>一次順位</t>
  </si>
  <si>
    <t>第８日目</t>
  </si>
  <si>
    <t>第９日目</t>
  </si>
  <si>
    <t>第１０日目</t>
  </si>
  <si>
    <t>上位リーグ</t>
  </si>
  <si>
    <t>総得点</t>
  </si>
  <si>
    <t>-</t>
  </si>
  <si>
    <t>-</t>
  </si>
  <si>
    <t>棄権</t>
  </si>
  <si>
    <t>-</t>
  </si>
  <si>
    <t>順位予測</t>
  </si>
  <si>
    <t>残数</t>
  </si>
  <si>
    <t>勝順</t>
  </si>
  <si>
    <t>セ順</t>
  </si>
  <si>
    <t>勝ち</t>
  </si>
  <si>
    <t>負け</t>
  </si>
  <si>
    <t>残り試合(予想入力)</t>
  </si>
  <si>
    <t>対</t>
  </si>
  <si>
    <t>2日目</t>
  </si>
  <si>
    <t>3日目</t>
  </si>
  <si>
    <t>4日目</t>
  </si>
  <si>
    <t>5日目</t>
  </si>
  <si>
    <t>6日目</t>
  </si>
  <si>
    <t>7日目</t>
  </si>
  <si>
    <t>順位予想！！</t>
  </si>
  <si>
    <t>決勝2日目</t>
  </si>
  <si>
    <t>決勝3日目</t>
  </si>
  <si>
    <t>決勝1日目</t>
  </si>
  <si>
    <t>下位リーグ</t>
  </si>
  <si>
    <t>参考
得失点差</t>
  </si>
  <si>
    <t>明日はこうなる！！</t>
  </si>
  <si>
    <t>次勝つと</t>
  </si>
  <si>
    <t>次負けると</t>
  </si>
  <si>
    <t>次の試合の結果によるセット率の変化</t>
  </si>
  <si>
    <t>3-0</t>
  </si>
  <si>
    <t>3-1</t>
  </si>
  <si>
    <t>3-2</t>
  </si>
  <si>
    <t>2-3</t>
  </si>
  <si>
    <t>1-3</t>
  </si>
  <si>
    <t>0-3</t>
  </si>
  <si>
    <t>　</t>
  </si>
  <si>
    <t>第１１日目</t>
  </si>
  <si>
    <t>第１２日目</t>
  </si>
  <si>
    <t>第１３日目</t>
  </si>
  <si>
    <t>第１４日目</t>
  </si>
  <si>
    <t>－</t>
  </si>
  <si>
    <t>-</t>
  </si>
  <si>
    <t>９位：</t>
  </si>
  <si>
    <t>１０位：</t>
  </si>
  <si>
    <t>－</t>
  </si>
  <si>
    <t>-</t>
  </si>
  <si>
    <t>8日目</t>
  </si>
  <si>
    <t>9日目</t>
  </si>
  <si>
    <t>－</t>
  </si>
  <si>
    <t>-</t>
  </si>
  <si>
    <t>TOTAL</t>
  </si>
  <si>
    <t>－</t>
  </si>
  <si>
    <t>-</t>
  </si>
  <si>
    <t>TOTAL</t>
  </si>
  <si>
    <t>平成２０年１０月　　日（）現在</t>
  </si>
  <si>
    <t>平成２０年１０月　　日（）現在</t>
  </si>
  <si>
    <t>国士舘</t>
  </si>
  <si>
    <t>日本大</t>
  </si>
  <si>
    <t>都留文科</t>
  </si>
  <si>
    <t>大東文化</t>
  </si>
  <si>
    <t>桜美林</t>
  </si>
  <si>
    <t>武蔵短期</t>
  </si>
  <si>
    <t>白鷗大</t>
  </si>
  <si>
    <t>敬愛大</t>
  </si>
  <si>
    <t>２０１７年度春季関東大学女子２部バレーボールリーグ戦</t>
  </si>
  <si>
    <t>早稲田</t>
  </si>
  <si>
    <t>神奈川</t>
  </si>
  <si>
    <t>会場：日本大学文理学部総合体育館、日本大学八幡山総合体育館</t>
  </si>
  <si>
    <t>４月３０日(日）　現在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</si>
</sst>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_ "/>
    <numFmt numFmtId="185" formatCode="0.000_ "/>
    <numFmt numFmtId="186" formatCode="0_ "/>
    <numFmt numFmtId="187" formatCode="0.E+00"/>
    <numFmt numFmtId="188" formatCode="0_);[Red]\(0\)"/>
    <numFmt numFmtId="189" formatCode="0.00_ "/>
    <numFmt numFmtId="190" formatCode="0.00_);[Red]\(0.00\)"/>
  </numFmts>
  <fonts count="76">
    <font>
      <sz val="11"/>
      <name val="ＭＳ Ｐゴシック"/>
      <family val="3"/>
    </font>
    <font>
      <sz val="6"/>
      <name val="ＭＳ Ｐゴシック"/>
      <family val="3"/>
    </font>
    <font>
      <sz val="11"/>
      <name val="ＭＳ Ｐ明朝"/>
      <family val="1"/>
    </font>
    <font>
      <sz val="9"/>
      <name val="ＭＳ Ｐ明朝"/>
      <family val="1"/>
    </font>
    <font>
      <sz val="14"/>
      <name val="ＭＳ Ｐ明朝"/>
      <family val="1"/>
    </font>
    <font>
      <sz val="16"/>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b/>
      <sz val="11"/>
      <name val="ＭＳ Ｐ明朝"/>
      <family val="1"/>
    </font>
    <font>
      <b/>
      <sz val="36"/>
      <name val="ＭＳ Ｐ明朝"/>
      <family val="1"/>
    </font>
    <font>
      <sz val="12"/>
      <name val="ＭＳ Ｐ明朝"/>
      <family val="1"/>
    </font>
    <font>
      <sz val="24"/>
      <name val="ＭＳ Ｐゴシック"/>
      <family val="3"/>
    </font>
    <font>
      <i/>
      <sz val="36"/>
      <name val="ＭＳ Ｐゴシック"/>
      <family val="3"/>
    </font>
    <font>
      <b/>
      <sz val="12"/>
      <name val="ＭＳ Ｐゴシック"/>
      <family val="3"/>
    </font>
    <font>
      <b/>
      <sz val="16"/>
      <name val="ＭＳ Ｐ明朝"/>
      <family val="1"/>
    </font>
    <font>
      <b/>
      <sz val="18"/>
      <name val="ＭＳ Ｐ明朝"/>
      <family val="1"/>
    </font>
    <font>
      <b/>
      <sz val="20"/>
      <name val="ＭＳ Ｐ明朝"/>
      <family val="1"/>
    </font>
    <font>
      <b/>
      <sz val="14"/>
      <name val="ＭＳ Ｐ明朝"/>
      <family val="1"/>
    </font>
    <font>
      <sz val="12"/>
      <name val="ＭＳ Ｐゴシック"/>
      <family val="3"/>
    </font>
    <font>
      <sz val="16"/>
      <name val="ＭＳ Ｐゴシック"/>
      <family val="3"/>
    </font>
    <font>
      <sz val="18"/>
      <name val="ＭＳ Ｐゴシック"/>
      <family val="3"/>
    </font>
    <font>
      <b/>
      <sz val="18"/>
      <name val="ＭＳ Ｐゴシック"/>
      <family val="3"/>
    </font>
    <font>
      <b/>
      <sz val="11"/>
      <name val="ＭＳ Ｐゴシック"/>
      <family val="3"/>
    </font>
    <font>
      <sz val="8"/>
      <name val="ＭＳ Ｐゴシック"/>
      <family val="3"/>
    </font>
    <font>
      <sz val="10"/>
      <name val="ＭＳ Ｐゴシック"/>
      <family val="3"/>
    </font>
    <font>
      <sz val="20"/>
      <name val="ＭＳ Ｐ明朝"/>
      <family val="1"/>
    </font>
    <font>
      <sz val="22"/>
      <name val="ＭＳ Ｐ明朝"/>
      <family val="1"/>
    </font>
    <font>
      <b/>
      <sz val="45"/>
      <name val="ＭＳ Ｐ明朝"/>
      <family val="1"/>
    </font>
    <font>
      <b/>
      <sz val="55"/>
      <name val="ＭＳ Ｐ明朝"/>
      <family val="1"/>
    </font>
    <font>
      <sz val="48"/>
      <name val="ＭＳ Ｐゴシック"/>
      <family val="3"/>
    </font>
    <font>
      <b/>
      <sz val="48"/>
      <name val="ＭＳ Ｐ明朝"/>
      <family val="1"/>
    </font>
    <font>
      <sz val="48"/>
      <name val="ＭＳ Ｐ明朝"/>
      <family val="1"/>
    </font>
    <font>
      <sz val="18"/>
      <name val="ＭＳ Ｐ明朝"/>
      <family val="1"/>
    </font>
    <font>
      <b/>
      <sz val="28"/>
      <name val="ＭＳ Ｐ明朝"/>
      <family val="1"/>
    </font>
    <font>
      <b/>
      <sz val="20"/>
      <name val="ＭＳ Ｐゴシック"/>
      <family val="3"/>
    </font>
    <font>
      <sz val="20"/>
      <name val="ＭＳ Ｐゴシック"/>
      <family val="3"/>
    </font>
    <font>
      <sz val="22"/>
      <name val="ＭＳ Ｐゴシック"/>
      <family val="3"/>
    </font>
    <font>
      <b/>
      <sz val="22"/>
      <name val="ＭＳ Ｐゴシック"/>
      <family val="3"/>
    </font>
    <font>
      <sz val="2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43"/>
        <bgColor indexed="64"/>
      </patternFill>
    </fill>
    <fill>
      <patternFill patternType="solid">
        <fgColor theme="0" tint="-0.24997000396251678"/>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style="medium"/>
      <top>
        <color indexed="63"/>
      </top>
      <bottom style="thin"/>
    </border>
    <border>
      <left>
        <color indexed="63"/>
      </left>
      <right style="thin"/>
      <top style="thin"/>
      <bottom style="medium"/>
    </border>
    <border>
      <left>
        <color indexed="63"/>
      </left>
      <right style="thin"/>
      <top style="medium"/>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color indexed="63"/>
      </right>
      <top style="thin"/>
      <bottom style="medium"/>
    </border>
    <border>
      <left>
        <color indexed="63"/>
      </left>
      <right>
        <color indexed="63"/>
      </right>
      <top style="double"/>
      <bottom>
        <color indexed="63"/>
      </bottom>
    </border>
    <border>
      <left style="medium"/>
      <right style="thin"/>
      <top style="thin"/>
      <bottom>
        <color indexed="63"/>
      </bottom>
    </border>
    <border>
      <left style="thin"/>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style="thin"/>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 fillId="0" borderId="0" applyNumberFormat="0" applyFill="0" applyBorder="0" applyAlignment="0" applyProtection="0"/>
    <xf numFmtId="0" fontId="74" fillId="32" borderId="0" applyNumberFormat="0" applyBorder="0" applyAlignment="0" applyProtection="0"/>
  </cellStyleXfs>
  <cellXfs count="668">
    <xf numFmtId="0" fontId="0" fillId="0" borderId="0" xfId="0" applyAlignment="1">
      <alignment/>
    </xf>
    <xf numFmtId="0" fontId="2" fillId="0" borderId="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xf>
    <xf numFmtId="0" fontId="2" fillId="0" borderId="0" xfId="0" applyFont="1" applyFill="1" applyBorder="1" applyAlignment="1">
      <alignment horizontal="center"/>
    </xf>
    <xf numFmtId="0" fontId="2" fillId="0" borderId="10" xfId="0" applyFont="1" applyFill="1" applyBorder="1" applyAlignment="1">
      <alignment horizontal="center"/>
    </xf>
    <xf numFmtId="0" fontId="2" fillId="0" borderId="10" xfId="0" applyFont="1" applyBorder="1" applyAlignment="1">
      <alignment/>
    </xf>
    <xf numFmtId="0" fontId="2"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xf>
    <xf numFmtId="0" fontId="4" fillId="0" borderId="10" xfId="0" applyFont="1" applyBorder="1" applyAlignment="1">
      <alignment/>
    </xf>
    <xf numFmtId="0" fontId="4" fillId="0" borderId="0" xfId="0" applyFont="1" applyBorder="1" applyAlignment="1">
      <alignment/>
    </xf>
    <xf numFmtId="185" fontId="2" fillId="0" borderId="10" xfId="0" applyNumberFormat="1" applyFont="1" applyFill="1" applyBorder="1" applyAlignment="1">
      <alignment horizontal="center" vertical="center"/>
    </xf>
    <xf numFmtId="0" fontId="2" fillId="0" borderId="11" xfId="0" applyFont="1" applyBorder="1" applyAlignment="1">
      <alignment/>
    </xf>
    <xf numFmtId="0" fontId="2" fillId="0" borderId="0" xfId="0" applyFont="1" applyBorder="1" applyAlignment="1">
      <alignment horizontal="center"/>
    </xf>
    <xf numFmtId="0" fontId="2" fillId="0" borderId="10" xfId="0" applyFont="1" applyBorder="1" applyAlignment="1">
      <alignment vertical="center"/>
    </xf>
    <xf numFmtId="0" fontId="2" fillId="0" borderId="12" xfId="0" applyFont="1" applyBorder="1" applyAlignment="1">
      <alignmen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185" fontId="2" fillId="0" borderId="0" xfId="0" applyNumberFormat="1" applyFont="1" applyFill="1" applyBorder="1" applyAlignment="1">
      <alignment horizontal="center" vertical="center"/>
    </xf>
    <xf numFmtId="0" fontId="13" fillId="0" borderId="0" xfId="0" applyFont="1" applyAlignment="1">
      <alignment/>
    </xf>
    <xf numFmtId="0" fontId="14" fillId="0" borderId="0" xfId="0" applyFont="1" applyAlignment="1">
      <alignment/>
    </xf>
    <xf numFmtId="185" fontId="0" fillId="0" borderId="0" xfId="0" applyNumberFormat="1" applyAlignment="1">
      <alignment/>
    </xf>
    <xf numFmtId="185" fontId="0" fillId="0" borderId="13" xfId="0" applyNumberFormat="1" applyBorder="1" applyAlignment="1">
      <alignment/>
    </xf>
    <xf numFmtId="0" fontId="0" fillId="0" borderId="13" xfId="0" applyBorder="1" applyAlignment="1">
      <alignment horizontal="center"/>
    </xf>
    <xf numFmtId="0" fontId="0" fillId="0" borderId="13" xfId="0" applyBorder="1" applyAlignment="1">
      <alignment/>
    </xf>
    <xf numFmtId="185" fontId="0" fillId="0" borderId="13" xfId="0" applyNumberFormat="1" applyBorder="1" applyAlignment="1">
      <alignment horizontal="center"/>
    </xf>
    <xf numFmtId="0" fontId="2" fillId="0" borderId="0"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0" fillId="0" borderId="13" xfId="0" applyBorder="1" applyAlignment="1" applyProtection="1">
      <alignment/>
      <protection/>
    </xf>
    <xf numFmtId="0" fontId="2" fillId="0" borderId="0"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12" fillId="0" borderId="0"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hidden="1"/>
    </xf>
    <xf numFmtId="0" fontId="19" fillId="0" borderId="14" xfId="0" applyFont="1" applyBorder="1" applyAlignment="1" applyProtection="1">
      <alignment horizontal="center" vertical="center"/>
      <protection hidden="1"/>
    </xf>
    <xf numFmtId="0" fontId="19" fillId="0" borderId="13" xfId="0" applyFont="1" applyBorder="1" applyAlignment="1" applyProtection="1">
      <alignment horizontal="center" vertical="center"/>
      <protection hidden="1"/>
    </xf>
    <xf numFmtId="0" fontId="19" fillId="0" borderId="13" xfId="0" applyFont="1" applyBorder="1" applyAlignment="1" applyProtection="1">
      <alignment horizontal="center" vertical="center"/>
      <protection/>
    </xf>
    <xf numFmtId="0" fontId="12" fillId="0" borderId="0" xfId="0" applyFont="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hidden="1" locked="0"/>
    </xf>
    <xf numFmtId="0" fontId="12" fillId="0" borderId="0" xfId="0" applyFont="1" applyFill="1" applyBorder="1" applyAlignment="1" applyProtection="1">
      <alignment horizontal="left" vertical="center"/>
      <protection locked="0"/>
    </xf>
    <xf numFmtId="0" fontId="12" fillId="0" borderId="0" xfId="0" applyNumberFormat="1" applyFont="1" applyFill="1" applyBorder="1" applyAlignment="1" applyProtection="1">
      <alignment horizontal="left" vertical="center"/>
      <protection locked="0"/>
    </xf>
    <xf numFmtId="0" fontId="18"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0" fillId="0" borderId="0" xfId="0" applyBorder="1" applyAlignment="1">
      <alignment/>
    </xf>
    <xf numFmtId="0" fontId="12" fillId="0" borderId="0" xfId="0" applyFont="1" applyFill="1" applyBorder="1" applyAlignment="1">
      <alignment horizontal="center"/>
    </xf>
    <xf numFmtId="0" fontId="4" fillId="0" borderId="0" xfId="0" applyFont="1" applyBorder="1" applyAlignment="1">
      <alignment/>
    </xf>
    <xf numFmtId="0" fontId="20" fillId="0" borderId="0"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5" fillId="0" borderId="21" xfId="0"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20" fillId="0" borderId="16" xfId="0" applyFont="1" applyBorder="1" applyAlignment="1" applyProtection="1">
      <alignment horizontal="center" vertical="center"/>
      <protection hidden="1"/>
    </xf>
    <xf numFmtId="0" fontId="20" fillId="0" borderId="21" xfId="0" applyFont="1" applyBorder="1" applyAlignment="1" applyProtection="1">
      <alignment horizontal="center" vertical="center"/>
      <protection/>
    </xf>
    <xf numFmtId="0" fontId="20" fillId="0" borderId="22"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hidden="1"/>
    </xf>
    <xf numFmtId="0" fontId="20" fillId="0" borderId="21" xfId="0" applyFont="1" applyFill="1" applyBorder="1" applyAlignment="1" applyProtection="1">
      <alignment horizontal="center" vertical="center"/>
      <protection hidden="1"/>
    </xf>
    <xf numFmtId="0" fontId="20" fillId="0" borderId="16" xfId="0" applyFont="1" applyFill="1" applyBorder="1" applyAlignment="1" applyProtection="1">
      <alignment horizontal="center" vertical="center"/>
      <protection hidden="1"/>
    </xf>
    <xf numFmtId="0" fontId="20" fillId="0" borderId="23"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hidden="1"/>
    </xf>
    <xf numFmtId="0" fontId="20" fillId="0" borderId="16"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hidden="1"/>
    </xf>
    <xf numFmtId="185" fontId="20" fillId="0" borderId="10" xfId="0" applyNumberFormat="1" applyFont="1" applyFill="1" applyBorder="1" applyAlignment="1" applyProtection="1">
      <alignment horizontal="center" vertical="center"/>
      <protection/>
    </xf>
    <xf numFmtId="185" fontId="20" fillId="0" borderId="22" xfId="0" applyNumberFormat="1" applyFont="1" applyFill="1" applyBorder="1" applyAlignment="1" applyProtection="1">
      <alignment horizontal="center" vertical="center"/>
      <protection/>
    </xf>
    <xf numFmtId="0" fontId="20" fillId="0" borderId="17"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20" fillId="0" borderId="18" xfId="0" applyFont="1" applyFill="1" applyBorder="1" applyAlignment="1" applyProtection="1">
      <alignment horizontal="center" vertical="center"/>
      <protection/>
    </xf>
    <xf numFmtId="0" fontId="20" fillId="0" borderId="19" xfId="0" applyFont="1" applyFill="1" applyBorder="1" applyAlignment="1" applyProtection="1">
      <alignment horizontal="center" vertical="center"/>
      <protection/>
    </xf>
    <xf numFmtId="0" fontId="20" fillId="0" borderId="25" xfId="0" applyFont="1" applyFill="1" applyBorder="1" applyAlignment="1" applyProtection="1">
      <alignment horizontal="center" vertical="center"/>
      <protection/>
    </xf>
    <xf numFmtId="185" fontId="20" fillId="0" borderId="20" xfId="0" applyNumberFormat="1" applyFont="1" applyFill="1" applyBorder="1" applyAlignment="1" applyProtection="1">
      <alignment horizontal="center" vertical="center"/>
      <protection/>
    </xf>
    <xf numFmtId="0" fontId="20" fillId="0" borderId="18" xfId="0" applyNumberFormat="1" applyFont="1" applyFill="1" applyBorder="1" applyAlignment="1" applyProtection="1">
      <alignment horizontal="center" vertical="center"/>
      <protection/>
    </xf>
    <xf numFmtId="185" fontId="20" fillId="0" borderId="25" xfId="0" applyNumberFormat="1" applyFont="1" applyFill="1" applyBorder="1" applyAlignment="1" applyProtection="1">
      <alignment horizontal="center" vertical="center"/>
      <protection/>
    </xf>
    <xf numFmtId="0" fontId="20" fillId="0" borderId="2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20" fillId="0" borderId="16" xfId="0" applyFont="1" applyBorder="1" applyAlignment="1" applyProtection="1">
      <alignment horizontal="center" vertical="center"/>
      <protection/>
    </xf>
    <xf numFmtId="0" fontId="20" fillId="0" borderId="26" xfId="0" applyFont="1" applyFill="1" applyBorder="1" applyAlignment="1" applyProtection="1">
      <alignment horizontal="center" vertical="center"/>
      <protection/>
    </xf>
    <xf numFmtId="185" fontId="20" fillId="0" borderId="11" xfId="0" applyNumberFormat="1" applyFont="1" applyFill="1" applyBorder="1" applyAlignment="1" applyProtection="1">
      <alignment horizontal="center" vertical="center"/>
      <protection/>
    </xf>
    <xf numFmtId="0" fontId="20" fillId="0" borderId="16" xfId="0" applyNumberFormat="1" applyFont="1" applyFill="1" applyBorder="1" applyAlignment="1" applyProtection="1">
      <alignment horizontal="center" vertical="center"/>
      <protection/>
    </xf>
    <xf numFmtId="185" fontId="20" fillId="0" borderId="26" xfId="0" applyNumberFormat="1" applyFont="1" applyFill="1" applyBorder="1" applyAlignment="1" applyProtection="1">
      <alignment horizontal="center" vertical="center"/>
      <protection/>
    </xf>
    <xf numFmtId="0" fontId="20" fillId="0" borderId="17" xfId="0" applyFont="1" applyBorder="1" applyAlignment="1" applyProtection="1">
      <alignment horizontal="center" vertical="center"/>
      <protection hidden="1"/>
    </xf>
    <xf numFmtId="0" fontId="20" fillId="0" borderId="2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xf>
    <xf numFmtId="0" fontId="21" fillId="0" borderId="17" xfId="0" applyFont="1" applyBorder="1" applyAlignment="1" applyProtection="1">
      <alignment horizontal="center" vertical="center"/>
      <protection/>
    </xf>
    <xf numFmtId="0" fontId="21" fillId="0" borderId="17" xfId="0" applyFont="1" applyFill="1" applyBorder="1" applyAlignment="1" applyProtection="1">
      <alignment horizontal="center" vertical="center"/>
      <protection hidden="1"/>
    </xf>
    <xf numFmtId="0" fontId="21" fillId="0" borderId="0" xfId="0" applyFont="1" applyBorder="1" applyAlignment="1" applyProtection="1">
      <alignment horizontal="center" vertical="center"/>
      <protection/>
    </xf>
    <xf numFmtId="0" fontId="21" fillId="0" borderId="17" xfId="0"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xf>
    <xf numFmtId="0" fontId="21" fillId="0" borderId="18" xfId="0" applyFont="1" applyBorder="1" applyAlignment="1" applyProtection="1">
      <alignment horizontal="center" vertical="center"/>
      <protection hidden="1"/>
    </xf>
    <xf numFmtId="0" fontId="21" fillId="0" borderId="19" xfId="0" applyFont="1" applyFill="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21" xfId="0" applyFont="1" applyFill="1" applyBorder="1" applyAlignment="1" applyProtection="1">
      <alignment horizontal="center" vertical="center"/>
      <protection/>
    </xf>
    <xf numFmtId="0" fontId="21" fillId="0" borderId="21" xfId="0" applyFont="1" applyBorder="1" applyAlignment="1" applyProtection="1">
      <alignment horizontal="center" vertical="center"/>
      <protection/>
    </xf>
    <xf numFmtId="0" fontId="5" fillId="0" borderId="0" xfId="0" applyFont="1" applyBorder="1" applyAlignment="1" applyProtection="1">
      <alignment/>
      <protection locked="0"/>
    </xf>
    <xf numFmtId="0" fontId="16" fillId="0" borderId="0" xfId="0" applyFont="1" applyBorder="1" applyAlignment="1" applyProtection="1">
      <alignment vertical="center"/>
      <protection locked="0"/>
    </xf>
    <xf numFmtId="0" fontId="5" fillId="0" borderId="0" xfId="0" applyFont="1" applyBorder="1" applyAlignment="1" applyProtection="1">
      <alignment horizontal="left"/>
      <protection locked="0"/>
    </xf>
    <xf numFmtId="0" fontId="16" fillId="0" borderId="0" xfId="0" applyFont="1" applyBorder="1" applyAlignment="1" applyProtection="1">
      <alignment horizontal="left" vertical="center"/>
      <protection locked="0"/>
    </xf>
    <xf numFmtId="0" fontId="21" fillId="0" borderId="0"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2" fillId="0" borderId="16" xfId="0" applyFont="1" applyBorder="1" applyAlignment="1" applyProtection="1">
      <alignment horizontal="center" vertical="center"/>
      <protection/>
    </xf>
    <xf numFmtId="0" fontId="10" fillId="0" borderId="14" xfId="0" applyFont="1" applyBorder="1" applyAlignment="1" applyProtection="1">
      <alignment vertical="center"/>
      <protection/>
    </xf>
    <xf numFmtId="0" fontId="19" fillId="0" borderId="12" xfId="0" applyFont="1" applyBorder="1" applyAlignment="1" applyProtection="1">
      <alignment vertical="center"/>
      <protection/>
    </xf>
    <xf numFmtId="0" fontId="19" fillId="0" borderId="16" xfId="0" applyFont="1" applyBorder="1" applyAlignment="1" applyProtection="1">
      <alignment horizontal="center" vertical="center"/>
      <protection/>
    </xf>
    <xf numFmtId="0" fontId="19" fillId="0" borderId="14" xfId="0" applyFont="1" applyBorder="1" applyAlignment="1" applyProtection="1">
      <alignment vertical="center"/>
      <protection/>
    </xf>
    <xf numFmtId="0" fontId="19" fillId="0" borderId="13" xfId="0" applyFont="1" applyBorder="1" applyAlignment="1" applyProtection="1">
      <alignment vertical="center"/>
      <protection/>
    </xf>
    <xf numFmtId="0" fontId="10" fillId="0" borderId="15" xfId="0" applyFont="1" applyBorder="1" applyAlignment="1" applyProtection="1">
      <alignment vertical="center"/>
      <protection/>
    </xf>
    <xf numFmtId="0" fontId="16" fillId="0" borderId="15" xfId="0" applyFont="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10" fillId="0" borderId="0" xfId="0" applyFont="1" applyBorder="1" applyAlignment="1" applyProtection="1">
      <alignment vertical="center"/>
      <protection/>
    </xf>
    <xf numFmtId="0" fontId="10" fillId="0" borderId="16" xfId="0" applyFont="1" applyBorder="1" applyAlignment="1" applyProtection="1">
      <alignment vertical="center"/>
      <protection/>
    </xf>
    <xf numFmtId="0" fontId="16" fillId="0" borderId="26" xfId="0" applyFont="1" applyBorder="1" applyAlignment="1" applyProtection="1">
      <alignment horizontal="center" vertical="center"/>
      <protection/>
    </xf>
    <xf numFmtId="0" fontId="2" fillId="0" borderId="17"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0" xfId="0" applyFont="1" applyFill="1" applyBorder="1" applyAlignment="1" applyProtection="1">
      <alignment/>
      <protection/>
    </xf>
    <xf numFmtId="0" fontId="4" fillId="0" borderId="22" xfId="0" applyFont="1" applyFill="1" applyBorder="1" applyAlignment="1" applyProtection="1">
      <alignment horizontal="center"/>
      <protection/>
    </xf>
    <xf numFmtId="0" fontId="4" fillId="0" borderId="17"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22" fillId="0" borderId="17" xfId="0" applyFont="1" applyFill="1" applyBorder="1" applyAlignment="1" applyProtection="1">
      <alignment horizontal="center"/>
      <protection/>
    </xf>
    <xf numFmtId="0" fontId="16" fillId="0" borderId="25"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0" fontId="2" fillId="0" borderId="16" xfId="0" applyFont="1" applyFill="1" applyBorder="1" applyAlignment="1" applyProtection="1">
      <alignment/>
      <protection/>
    </xf>
    <xf numFmtId="0" fontId="2" fillId="0" borderId="0" xfId="0" applyFont="1" applyFill="1" applyBorder="1" applyAlignment="1" applyProtection="1">
      <alignment/>
      <protection/>
    </xf>
    <xf numFmtId="0" fontId="2" fillId="0" borderId="17" xfId="0" applyFont="1" applyBorder="1" applyAlignment="1" applyProtection="1">
      <alignment/>
      <protection/>
    </xf>
    <xf numFmtId="0" fontId="2" fillId="0" borderId="17" xfId="0" applyFont="1" applyFill="1" applyBorder="1" applyAlignment="1" applyProtection="1">
      <alignment/>
      <protection/>
    </xf>
    <xf numFmtId="0" fontId="4" fillId="0" borderId="19" xfId="0" applyFont="1" applyFill="1" applyBorder="1" applyAlignment="1" applyProtection="1">
      <alignment/>
      <protection/>
    </xf>
    <xf numFmtId="0" fontId="4" fillId="0" borderId="18" xfId="0" applyFont="1" applyFill="1" applyBorder="1" applyAlignment="1" applyProtection="1">
      <alignment/>
      <protection/>
    </xf>
    <xf numFmtId="0" fontId="4" fillId="0" borderId="0" xfId="0" applyFont="1" applyFill="1" applyBorder="1" applyAlignment="1" applyProtection="1">
      <alignment/>
      <protection/>
    </xf>
    <xf numFmtId="0" fontId="4" fillId="0" borderId="17" xfId="0" applyFont="1" applyFill="1" applyBorder="1" applyAlignment="1" applyProtection="1">
      <alignment/>
      <protection/>
    </xf>
    <xf numFmtId="0" fontId="4" fillId="0" borderId="16" xfId="0" applyFont="1" applyFill="1" applyBorder="1" applyAlignment="1" applyProtection="1">
      <alignment/>
      <protection/>
    </xf>
    <xf numFmtId="0" fontId="5" fillId="0" borderId="26"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16" fillId="0" borderId="19" xfId="0" applyFont="1" applyFill="1" applyBorder="1" applyAlignment="1" applyProtection="1">
      <alignment horizontal="center"/>
      <protection/>
    </xf>
    <xf numFmtId="0" fontId="0" fillId="0" borderId="13" xfId="0" applyBorder="1" applyAlignment="1" applyProtection="1">
      <alignment/>
      <protection locked="0"/>
    </xf>
    <xf numFmtId="186" fontId="0" fillId="0" borderId="13" xfId="0" applyNumberFormat="1" applyBorder="1" applyAlignment="1">
      <alignment/>
    </xf>
    <xf numFmtId="0" fontId="5" fillId="0" borderId="0" xfId="0" applyFont="1" applyBorder="1" applyAlignment="1" applyProtection="1">
      <alignment horizontal="right"/>
      <protection locked="0"/>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right"/>
      <protection locked="0"/>
    </xf>
    <xf numFmtId="0" fontId="16" fillId="0" borderId="0" xfId="0" applyFont="1" applyBorder="1" applyAlignment="1" applyProtection="1">
      <alignment horizontal="left"/>
      <protection locked="0"/>
    </xf>
    <xf numFmtId="0" fontId="16" fillId="0" borderId="0" xfId="0" applyFont="1" applyBorder="1" applyAlignment="1" applyProtection="1">
      <alignment horizontal="center"/>
      <protection locked="0"/>
    </xf>
    <xf numFmtId="0" fontId="24" fillId="33" borderId="0" xfId="0" applyFont="1" applyFill="1" applyAlignment="1">
      <alignment/>
    </xf>
    <xf numFmtId="0" fontId="0" fillId="33" borderId="0" xfId="0" applyFill="1" applyAlignment="1">
      <alignment horizontal="center"/>
    </xf>
    <xf numFmtId="0" fontId="0" fillId="33" borderId="0" xfId="0" applyFill="1" applyAlignment="1" applyProtection="1">
      <alignment horizontal="center"/>
      <protection locked="0"/>
    </xf>
    <xf numFmtId="0" fontId="0" fillId="33" borderId="0" xfId="0" applyFill="1" applyAlignment="1">
      <alignment/>
    </xf>
    <xf numFmtId="0" fontId="24" fillId="33" borderId="0" xfId="0" applyFont="1" applyFill="1" applyAlignment="1" applyProtection="1">
      <alignment/>
      <protection locked="0"/>
    </xf>
    <xf numFmtId="0" fontId="0" fillId="33" borderId="0" xfId="0" applyFill="1" applyBorder="1" applyAlignment="1">
      <alignment horizontal="center"/>
    </xf>
    <xf numFmtId="0" fontId="0" fillId="33" borderId="0" xfId="0" applyFill="1" applyBorder="1" applyAlignment="1" applyProtection="1">
      <alignment horizontal="center"/>
      <protection locked="0"/>
    </xf>
    <xf numFmtId="0" fontId="0" fillId="33" borderId="21" xfId="0" applyFill="1" applyBorder="1" applyAlignment="1">
      <alignment horizontal="center"/>
    </xf>
    <xf numFmtId="0" fontId="0" fillId="33" borderId="16" xfId="0" applyFill="1" applyBorder="1" applyAlignment="1">
      <alignment horizontal="center"/>
    </xf>
    <xf numFmtId="0" fontId="0" fillId="33" borderId="16" xfId="0" applyFill="1" applyBorder="1" applyAlignment="1" applyProtection="1">
      <alignment horizontal="center"/>
      <protection locked="0"/>
    </xf>
    <xf numFmtId="0" fontId="0" fillId="33" borderId="11" xfId="0" applyFill="1" applyBorder="1" applyAlignment="1">
      <alignment horizontal="center"/>
    </xf>
    <xf numFmtId="0" fontId="0" fillId="33" borderId="17" xfId="0" applyFill="1" applyBorder="1" applyAlignment="1">
      <alignment horizontal="center"/>
    </xf>
    <xf numFmtId="0" fontId="0" fillId="33" borderId="10" xfId="0" applyFill="1" applyBorder="1" applyAlignment="1">
      <alignment horizontal="center"/>
    </xf>
    <xf numFmtId="0" fontId="0" fillId="33" borderId="19" xfId="0" applyFill="1" applyBorder="1" applyAlignment="1">
      <alignment horizontal="center"/>
    </xf>
    <xf numFmtId="0" fontId="0" fillId="33" borderId="18" xfId="0" applyFill="1" applyBorder="1" applyAlignment="1">
      <alignment horizontal="center"/>
    </xf>
    <xf numFmtId="0" fontId="0" fillId="33" borderId="20" xfId="0" applyFill="1" applyBorder="1" applyAlignment="1">
      <alignment horizontal="center"/>
    </xf>
    <xf numFmtId="0" fontId="24" fillId="0" borderId="0" xfId="0" applyFont="1" applyFill="1" applyAlignment="1" applyProtection="1">
      <alignment/>
      <protection locked="0"/>
    </xf>
    <xf numFmtId="0" fontId="0" fillId="0" borderId="0"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Alignment="1" applyProtection="1">
      <alignment/>
      <protection locked="0"/>
    </xf>
    <xf numFmtId="185" fontId="0" fillId="0" borderId="13" xfId="0" applyNumberFormat="1" applyBorder="1" applyAlignment="1" applyProtection="1">
      <alignment/>
      <protection locked="0"/>
    </xf>
    <xf numFmtId="0" fontId="0" fillId="0" borderId="27" xfId="0" applyBorder="1" applyAlignment="1">
      <alignment horizontal="center"/>
    </xf>
    <xf numFmtId="0" fontId="0" fillId="0" borderId="28" xfId="0" applyBorder="1" applyAlignment="1">
      <alignment horizontal="center"/>
    </xf>
    <xf numFmtId="0" fontId="24" fillId="34" borderId="29" xfId="0" applyFont="1" applyFill="1" applyBorder="1" applyAlignment="1">
      <alignment horizontal="center"/>
    </xf>
    <xf numFmtId="0" fontId="24" fillId="34" borderId="13" xfId="0" applyFont="1" applyFill="1" applyBorder="1" applyAlignment="1">
      <alignment horizontal="center"/>
    </xf>
    <xf numFmtId="0" fontId="0" fillId="0" borderId="30" xfId="0" applyBorder="1" applyAlignment="1">
      <alignment/>
    </xf>
    <xf numFmtId="186" fontId="0" fillId="0" borderId="30" xfId="0" applyNumberFormat="1" applyBorder="1" applyAlignment="1">
      <alignment/>
    </xf>
    <xf numFmtId="0" fontId="0" fillId="0" borderId="31" xfId="0" applyBorder="1" applyAlignment="1">
      <alignment/>
    </xf>
    <xf numFmtId="0" fontId="0" fillId="0" borderId="27" xfId="0" applyBorder="1" applyAlignment="1">
      <alignment/>
    </xf>
    <xf numFmtId="0" fontId="0" fillId="0" borderId="29" xfId="0" applyBorder="1" applyAlignment="1">
      <alignment/>
    </xf>
    <xf numFmtId="188" fontId="0" fillId="0" borderId="13" xfId="0" applyNumberFormat="1" applyBorder="1" applyAlignment="1">
      <alignment horizontal="center"/>
    </xf>
    <xf numFmtId="188" fontId="0" fillId="0" borderId="32" xfId="0" applyNumberFormat="1" applyBorder="1" applyAlignment="1">
      <alignment horizontal="center"/>
    </xf>
    <xf numFmtId="186" fontId="0" fillId="0" borderId="13" xfId="0" applyNumberFormat="1" applyBorder="1" applyAlignment="1">
      <alignment horizontal="center"/>
    </xf>
    <xf numFmtId="186" fontId="0" fillId="0" borderId="32" xfId="0" applyNumberFormat="1" applyBorder="1" applyAlignment="1">
      <alignment horizontal="center"/>
    </xf>
    <xf numFmtId="0" fontId="0" fillId="0" borderId="30" xfId="0" applyBorder="1" applyAlignment="1">
      <alignment horizontal="center"/>
    </xf>
    <xf numFmtId="188" fontId="0" fillId="0" borderId="30" xfId="0" applyNumberFormat="1" applyBorder="1" applyAlignment="1">
      <alignment horizontal="center"/>
    </xf>
    <xf numFmtId="188" fontId="0" fillId="0" borderId="33" xfId="0" applyNumberFormat="1" applyBorder="1" applyAlignment="1">
      <alignment horizont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horizontal="center"/>
    </xf>
    <xf numFmtId="0" fontId="0" fillId="0" borderId="38" xfId="0" applyBorder="1" applyAlignment="1">
      <alignment horizontal="center"/>
    </xf>
    <xf numFmtId="56" fontId="0" fillId="0" borderId="36" xfId="0" applyNumberFormat="1" applyBorder="1" applyAlignment="1">
      <alignment horizontal="center" vertical="center"/>
    </xf>
    <xf numFmtId="0" fontId="0" fillId="35" borderId="27" xfId="0" applyFill="1" applyBorder="1" applyAlignment="1">
      <alignment horizontal="center"/>
    </xf>
    <xf numFmtId="56" fontId="0" fillId="0" borderId="10" xfId="0" applyNumberFormat="1" applyBorder="1" applyAlignment="1">
      <alignment horizontal="center" vertical="center"/>
    </xf>
    <xf numFmtId="0" fontId="0" fillId="35" borderId="13" xfId="0" applyFill="1" applyBorder="1" applyAlignment="1">
      <alignment horizontal="center"/>
    </xf>
    <xf numFmtId="0" fontId="0" fillId="0" borderId="32" xfId="0" applyBorder="1" applyAlignment="1">
      <alignment horizontal="center"/>
    </xf>
    <xf numFmtId="56" fontId="0" fillId="0" borderId="39" xfId="0" applyNumberFormat="1" applyBorder="1" applyAlignment="1">
      <alignment horizontal="center" vertical="center"/>
    </xf>
    <xf numFmtId="0" fontId="0" fillId="35" borderId="30" xfId="0" applyFill="1" applyBorder="1" applyAlignment="1">
      <alignment horizontal="center"/>
    </xf>
    <xf numFmtId="0" fontId="0" fillId="0" borderId="33" xfId="0" applyBorder="1" applyAlignment="1">
      <alignment horizontal="center"/>
    </xf>
    <xf numFmtId="56" fontId="0" fillId="0" borderId="20" xfId="0" applyNumberFormat="1" applyBorder="1" applyAlignment="1">
      <alignment horizontal="center" vertical="center"/>
    </xf>
    <xf numFmtId="0" fontId="0" fillId="35" borderId="25" xfId="0" applyFill="1" applyBorder="1" applyAlignment="1">
      <alignment horizontal="center"/>
    </xf>
    <xf numFmtId="0" fontId="0" fillId="0" borderId="25" xfId="0" applyBorder="1" applyAlignment="1">
      <alignment horizontal="center"/>
    </xf>
    <xf numFmtId="0" fontId="0" fillId="0" borderId="40" xfId="0" applyBorder="1" applyAlignment="1">
      <alignment horizontal="center"/>
    </xf>
    <xf numFmtId="0" fontId="0" fillId="0" borderId="12" xfId="0" applyBorder="1" applyAlignment="1">
      <alignment horizontal="center" vertical="center"/>
    </xf>
    <xf numFmtId="0" fontId="0" fillId="0" borderId="41" xfId="0" applyBorder="1" applyAlignment="1">
      <alignment horizontal="center" vertical="center"/>
    </xf>
    <xf numFmtId="56" fontId="0" fillId="0" borderId="42" xfId="0" applyNumberFormat="1" applyBorder="1" applyAlignment="1">
      <alignment horizontal="center" vertical="center"/>
    </xf>
    <xf numFmtId="0" fontId="0" fillId="0" borderId="43" xfId="0" applyBorder="1" applyAlignment="1">
      <alignment/>
    </xf>
    <xf numFmtId="0" fontId="24" fillId="34" borderId="30" xfId="0" applyFont="1" applyFill="1" applyBorder="1" applyAlignment="1">
      <alignment horizontal="center"/>
    </xf>
    <xf numFmtId="188" fontId="0" fillId="0" borderId="13" xfId="0" applyNumberFormat="1" applyBorder="1" applyAlignment="1">
      <alignment/>
    </xf>
    <xf numFmtId="188" fontId="0" fillId="0" borderId="30" xfId="0" applyNumberFormat="1" applyBorder="1" applyAlignment="1">
      <alignment/>
    </xf>
    <xf numFmtId="0" fontId="24" fillId="34" borderId="43" xfId="0" applyFont="1" applyFill="1" applyBorder="1" applyAlignment="1">
      <alignment horizontal="center"/>
    </xf>
    <xf numFmtId="186" fontId="0" fillId="0" borderId="30" xfId="0" applyNumberFormat="1" applyBorder="1" applyAlignment="1">
      <alignment horizontal="center"/>
    </xf>
    <xf numFmtId="185" fontId="0" fillId="0" borderId="13" xfId="0" applyNumberFormat="1" applyFill="1" applyBorder="1" applyAlignment="1">
      <alignment horizontal="center"/>
    </xf>
    <xf numFmtId="189" fontId="0" fillId="0" borderId="13" xfId="0" applyNumberFormat="1" applyBorder="1" applyAlignment="1">
      <alignment/>
    </xf>
    <xf numFmtId="0" fontId="0" fillId="0" borderId="44" xfId="0" applyBorder="1" applyAlignment="1">
      <alignment/>
    </xf>
    <xf numFmtId="0" fontId="0" fillId="0" borderId="45" xfId="0" applyBorder="1" applyAlignment="1">
      <alignment/>
    </xf>
    <xf numFmtId="0" fontId="0" fillId="0" borderId="0" xfId="0" applyBorder="1" applyAlignment="1" applyProtection="1">
      <alignment/>
      <protection locked="0"/>
    </xf>
    <xf numFmtId="185" fontId="0" fillId="0" borderId="0" xfId="0" applyNumberFormat="1" applyBorder="1" applyAlignment="1" applyProtection="1">
      <alignment/>
      <protection locked="0"/>
    </xf>
    <xf numFmtId="0" fontId="24" fillId="0" borderId="0" xfId="0" applyFont="1" applyFill="1" applyBorder="1" applyAlignment="1">
      <alignment horizontal="center"/>
    </xf>
    <xf numFmtId="0" fontId="0" fillId="0" borderId="0" xfId="0" applyBorder="1" applyAlignment="1">
      <alignment/>
    </xf>
    <xf numFmtId="186" fontId="0" fillId="0" borderId="0" xfId="0" applyNumberFormat="1" applyBorder="1" applyAlignment="1">
      <alignment/>
    </xf>
    <xf numFmtId="185" fontId="0" fillId="0" borderId="0" xfId="0" applyNumberFormat="1" applyBorder="1" applyAlignment="1">
      <alignment/>
    </xf>
    <xf numFmtId="186" fontId="0" fillId="0" borderId="0" xfId="0" applyNumberFormat="1" applyBorder="1" applyAlignment="1">
      <alignment horizontal="center"/>
    </xf>
    <xf numFmtId="188" fontId="0" fillId="0" borderId="0" xfId="0" applyNumberFormat="1" applyBorder="1" applyAlignment="1">
      <alignment/>
    </xf>
    <xf numFmtId="0" fontId="0" fillId="0" borderId="13" xfId="0" applyBorder="1" applyAlignment="1" applyProtection="1">
      <alignment horizontal="center"/>
      <protection locked="0"/>
    </xf>
    <xf numFmtId="185" fontId="0" fillId="0" borderId="0" xfId="0" applyNumberFormat="1" applyFill="1" applyBorder="1" applyAlignment="1">
      <alignment/>
    </xf>
    <xf numFmtId="0" fontId="0" fillId="0" borderId="42" xfId="0" applyBorder="1" applyAlignment="1">
      <alignment/>
    </xf>
    <xf numFmtId="0" fontId="0" fillId="0" borderId="12" xfId="0" applyBorder="1" applyAlignment="1">
      <alignment/>
    </xf>
    <xf numFmtId="0" fontId="0" fillId="0" borderId="41" xfId="0" applyBorder="1" applyAlignment="1">
      <alignment/>
    </xf>
    <xf numFmtId="0" fontId="0" fillId="0" borderId="36" xfId="0" applyBorder="1" applyAlignment="1">
      <alignment horizontal="center"/>
    </xf>
    <xf numFmtId="0" fontId="0" fillId="0" borderId="32" xfId="0" applyBorder="1" applyAlignment="1">
      <alignment/>
    </xf>
    <xf numFmtId="0" fontId="0" fillId="0" borderId="33" xfId="0" applyBorder="1" applyAlignment="1">
      <alignment/>
    </xf>
    <xf numFmtId="0" fontId="0" fillId="0" borderId="46" xfId="0" applyBorder="1" applyAlignment="1">
      <alignment/>
    </xf>
    <xf numFmtId="185" fontId="0" fillId="0" borderId="0" xfId="0" applyNumberFormat="1" applyBorder="1" applyAlignment="1">
      <alignment horizontal="center"/>
    </xf>
    <xf numFmtId="185" fontId="0" fillId="0" borderId="47" xfId="0" applyNumberFormat="1" applyBorder="1" applyAlignment="1">
      <alignment horizontal="center"/>
    </xf>
    <xf numFmtId="185" fontId="0" fillId="0" borderId="47" xfId="0" applyNumberFormat="1" applyBorder="1" applyAlignment="1">
      <alignment/>
    </xf>
    <xf numFmtId="185" fontId="0" fillId="0" borderId="48" xfId="0" applyNumberFormat="1" applyBorder="1" applyAlignment="1">
      <alignment/>
    </xf>
    <xf numFmtId="49" fontId="0" fillId="0" borderId="13" xfId="0" applyNumberFormat="1" applyFill="1" applyBorder="1" applyAlignment="1">
      <alignment horizontal="center"/>
    </xf>
    <xf numFmtId="185" fontId="3" fillId="0" borderId="12"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horizontal="left" vertical="center"/>
      <protection locked="0"/>
    </xf>
    <xf numFmtId="185" fontId="12" fillId="0" borderId="0" xfId="0" applyNumberFormat="1" applyFont="1" applyFill="1" applyBorder="1" applyAlignment="1" applyProtection="1">
      <alignment horizontal="center" vertical="center"/>
      <protection locked="0"/>
    </xf>
    <xf numFmtId="185" fontId="2" fillId="0" borderId="0" xfId="0" applyNumberFormat="1" applyFont="1" applyFill="1" applyBorder="1" applyAlignment="1" applyProtection="1">
      <alignment horizontal="center" vertical="center"/>
      <protection/>
    </xf>
    <xf numFmtId="185" fontId="4" fillId="0" borderId="12" xfId="0" applyNumberFormat="1" applyFont="1" applyFill="1" applyBorder="1" applyAlignment="1" applyProtection="1">
      <alignment horizontal="center" vertical="center"/>
      <protection/>
    </xf>
    <xf numFmtId="185" fontId="2" fillId="0" borderId="0" xfId="0" applyNumberFormat="1" applyFont="1" applyFill="1" applyBorder="1" applyAlignment="1">
      <alignment horizontal="center"/>
    </xf>
    <xf numFmtId="190" fontId="0" fillId="0" borderId="0" xfId="0" applyNumberFormat="1" applyAlignment="1">
      <alignment/>
    </xf>
    <xf numFmtId="190" fontId="0" fillId="0" borderId="13" xfId="0" applyNumberFormat="1" applyBorder="1" applyAlignment="1">
      <alignment/>
    </xf>
    <xf numFmtId="190" fontId="0" fillId="0" borderId="13" xfId="0" applyNumberFormat="1" applyBorder="1" applyAlignment="1">
      <alignment horizontal="center"/>
    </xf>
    <xf numFmtId="190" fontId="0" fillId="0" borderId="45" xfId="0" applyNumberFormat="1" applyBorder="1" applyAlignment="1">
      <alignment/>
    </xf>
    <xf numFmtId="190" fontId="0" fillId="0" borderId="15" xfId="0" applyNumberFormat="1" applyBorder="1" applyAlignment="1">
      <alignment horizontal="center"/>
    </xf>
    <xf numFmtId="190" fontId="0" fillId="0" borderId="15" xfId="0" applyNumberFormat="1" applyBorder="1" applyAlignment="1">
      <alignment/>
    </xf>
    <xf numFmtId="0" fontId="0" fillId="33" borderId="26" xfId="0" applyFill="1" applyBorder="1" applyAlignment="1">
      <alignment/>
    </xf>
    <xf numFmtId="0" fontId="0" fillId="33" borderId="22" xfId="0" applyFill="1" applyBorder="1" applyAlignment="1">
      <alignment/>
    </xf>
    <xf numFmtId="0" fontId="0" fillId="33" borderId="25" xfId="0" applyFill="1" applyBorder="1" applyAlignment="1">
      <alignment/>
    </xf>
    <xf numFmtId="0" fontId="19" fillId="0" borderId="12" xfId="0" applyFont="1" applyBorder="1" applyAlignment="1" applyProtection="1">
      <alignment horizontal="center" vertical="center"/>
      <protection/>
    </xf>
    <xf numFmtId="0" fontId="15" fillId="0" borderId="21" xfId="0" applyFont="1" applyBorder="1" applyAlignment="1" applyProtection="1">
      <alignment horizontal="center" vertical="center"/>
      <protection hidden="1"/>
    </xf>
    <xf numFmtId="0" fontId="21" fillId="0" borderId="19" xfId="0" applyFont="1" applyBorder="1" applyAlignment="1" applyProtection="1">
      <alignment horizontal="center" vertical="center"/>
      <protection hidden="1"/>
    </xf>
    <xf numFmtId="0" fontId="20" fillId="0" borderId="16" xfId="0" applyFont="1" applyBorder="1" applyAlignment="1" applyProtection="1">
      <alignment vertical="center"/>
      <protection/>
    </xf>
    <xf numFmtId="0" fontId="20" fillId="0" borderId="0" xfId="0" applyFont="1" applyBorder="1" applyAlignment="1" applyProtection="1">
      <alignment vertical="center"/>
      <protection/>
    </xf>
    <xf numFmtId="0" fontId="20" fillId="0" borderId="18" xfId="0" applyFont="1" applyBorder="1" applyAlignment="1" applyProtection="1">
      <alignment vertical="center"/>
      <protection/>
    </xf>
    <xf numFmtId="0" fontId="20" fillId="0" borderId="26" xfId="0" applyFont="1" applyBorder="1" applyAlignment="1" applyProtection="1">
      <alignment vertical="center"/>
      <protection/>
    </xf>
    <xf numFmtId="0" fontId="20" fillId="0" borderId="22" xfId="0" applyFont="1" applyBorder="1" applyAlignment="1" applyProtection="1">
      <alignment vertical="center"/>
      <protection/>
    </xf>
    <xf numFmtId="0" fontId="20" fillId="0" borderId="25" xfId="0" applyFont="1" applyBorder="1" applyAlignment="1" applyProtection="1">
      <alignment vertical="center"/>
      <protection/>
    </xf>
    <xf numFmtId="0" fontId="20" fillId="0" borderId="18"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31" fillId="0" borderId="0" xfId="0" applyFont="1" applyAlignment="1">
      <alignment/>
    </xf>
    <xf numFmtId="0" fontId="32" fillId="0" borderId="0" xfId="0" applyFont="1" applyBorder="1" applyAlignment="1" applyProtection="1">
      <alignment horizontal="right" vertical="center"/>
      <protection locked="0"/>
    </xf>
    <xf numFmtId="0" fontId="32" fillId="0" borderId="0" xfId="0" applyFont="1" applyBorder="1" applyAlignment="1" applyProtection="1">
      <alignment horizontal="left" vertical="center"/>
      <protection locked="0"/>
    </xf>
    <xf numFmtId="0" fontId="33" fillId="0" borderId="0" xfId="0" applyFont="1" applyBorder="1" applyAlignment="1" applyProtection="1">
      <alignment/>
      <protection locked="0"/>
    </xf>
    <xf numFmtId="0" fontId="33" fillId="0" borderId="0" xfId="0" applyFont="1" applyBorder="1" applyAlignment="1" applyProtection="1">
      <alignment horizontal="right"/>
      <protection locked="0"/>
    </xf>
    <xf numFmtId="0" fontId="33" fillId="0" borderId="0" xfId="0" applyFont="1" applyBorder="1" applyAlignment="1" applyProtection="1">
      <alignment horizontal="left"/>
      <protection locked="0"/>
    </xf>
    <xf numFmtId="0" fontId="27" fillId="0" borderId="13" xfId="0" applyFont="1" applyBorder="1" applyAlignment="1" applyProtection="1">
      <alignment horizontal="center" vertical="center"/>
      <protection/>
    </xf>
    <xf numFmtId="0" fontId="27" fillId="0" borderId="13" xfId="0" applyFont="1" applyBorder="1" applyAlignment="1" applyProtection="1">
      <alignment horizontal="center" vertical="center" shrinkToFit="1"/>
      <protection/>
    </xf>
    <xf numFmtId="0" fontId="17" fillId="0" borderId="15" xfId="0" applyFont="1" applyBorder="1" applyAlignment="1" applyProtection="1">
      <alignment horizontal="center" vertical="center"/>
      <protection/>
    </xf>
    <xf numFmtId="0" fontId="17" fillId="0" borderId="12" xfId="0" applyFont="1" applyBorder="1" applyAlignment="1" applyProtection="1">
      <alignment vertical="center"/>
      <protection/>
    </xf>
    <xf numFmtId="0" fontId="34" fillId="0" borderId="16" xfId="0" applyFont="1" applyBorder="1" applyAlignment="1" applyProtection="1">
      <alignment horizontal="center" vertical="center"/>
      <protection/>
    </xf>
    <xf numFmtId="0" fontId="17" fillId="0" borderId="14" xfId="0" applyFont="1" applyBorder="1" applyAlignment="1" applyProtection="1">
      <alignment vertical="center"/>
      <protection/>
    </xf>
    <xf numFmtId="0" fontId="17" fillId="0" borderId="16" xfId="0" applyFont="1" applyBorder="1" applyAlignment="1" applyProtection="1">
      <alignment horizontal="center" vertical="center"/>
      <protection/>
    </xf>
    <xf numFmtId="0" fontId="17" fillId="0" borderId="13" xfId="0" applyFont="1" applyBorder="1" applyAlignment="1" applyProtection="1">
      <alignment vertical="center"/>
      <protection/>
    </xf>
    <xf numFmtId="0" fontId="17" fillId="0" borderId="13" xfId="0" applyFont="1" applyBorder="1" applyAlignment="1" applyProtection="1">
      <alignment horizontal="center" vertical="center"/>
      <protection/>
    </xf>
    <xf numFmtId="0" fontId="17" fillId="0" borderId="15" xfId="0" applyFont="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15" xfId="0" applyFont="1" applyFill="1" applyBorder="1" applyAlignment="1" applyProtection="1">
      <alignment horizontal="center" vertical="center"/>
      <protection/>
    </xf>
    <xf numFmtId="185" fontId="34" fillId="0" borderId="12" xfId="0" applyNumberFormat="1" applyFont="1" applyFill="1" applyBorder="1" applyAlignment="1" applyProtection="1">
      <alignment horizontal="center" vertical="center"/>
      <protection/>
    </xf>
    <xf numFmtId="0" fontId="22" fillId="0" borderId="13" xfId="0" applyFont="1" applyFill="1" applyBorder="1" applyAlignment="1" applyProtection="1">
      <alignment horizontal="center" vertical="center" shrinkToFit="1"/>
      <protection/>
    </xf>
    <xf numFmtId="0" fontId="36" fillId="0" borderId="10" xfId="0" applyFont="1" applyBorder="1" applyAlignment="1" applyProtection="1">
      <alignment horizontal="center" vertical="center"/>
      <protection/>
    </xf>
    <xf numFmtId="0" fontId="27" fillId="0" borderId="17" xfId="0" applyFont="1" applyFill="1" applyBorder="1" applyAlignment="1" applyProtection="1">
      <alignment/>
      <protection/>
    </xf>
    <xf numFmtId="0" fontId="27" fillId="0" borderId="0" xfId="0" applyFont="1" applyFill="1" applyBorder="1" applyAlignment="1" applyProtection="1">
      <alignment/>
      <protection/>
    </xf>
    <xf numFmtId="0" fontId="37" fillId="0" borderId="21" xfId="0" applyFont="1" applyFill="1" applyBorder="1" applyAlignment="1" applyProtection="1">
      <alignment horizontal="center"/>
      <protection/>
    </xf>
    <xf numFmtId="0" fontId="37" fillId="0" borderId="16" xfId="0" applyFont="1" applyFill="1" applyBorder="1" applyAlignment="1" applyProtection="1">
      <alignment horizontal="center"/>
      <protection/>
    </xf>
    <xf numFmtId="0" fontId="37" fillId="0" borderId="11" xfId="0" applyFont="1" applyFill="1" applyBorder="1" applyAlignment="1" applyProtection="1">
      <alignment horizontal="center"/>
      <protection/>
    </xf>
    <xf numFmtId="0" fontId="37" fillId="0" borderId="0" xfId="0" applyFont="1" applyBorder="1" applyAlignment="1" applyProtection="1">
      <alignment horizontal="center" vertical="center"/>
      <protection/>
    </xf>
    <xf numFmtId="0" fontId="36" fillId="0" borderId="16" xfId="0" applyFont="1" applyBorder="1" applyAlignment="1" applyProtection="1">
      <alignment horizontal="center" vertical="center"/>
      <protection/>
    </xf>
    <xf numFmtId="0" fontId="36" fillId="0" borderId="21" xfId="0" applyFont="1" applyBorder="1" applyAlignment="1" applyProtection="1">
      <alignment horizontal="center" vertical="center"/>
      <protection/>
    </xf>
    <xf numFmtId="0" fontId="36" fillId="0" borderId="11" xfId="0" applyFont="1" applyBorder="1" applyAlignment="1" applyProtection="1">
      <alignment horizontal="center" vertical="center"/>
      <protection/>
    </xf>
    <xf numFmtId="0" fontId="37" fillId="0" borderId="16" xfId="0" applyFont="1" applyBorder="1" applyAlignment="1" applyProtection="1">
      <alignment horizontal="center" vertical="center"/>
      <protection/>
    </xf>
    <xf numFmtId="0" fontId="37" fillId="0" borderId="21" xfId="0" applyFont="1" applyBorder="1" applyAlignment="1" applyProtection="1">
      <alignment horizontal="center" vertical="center"/>
      <protection/>
    </xf>
    <xf numFmtId="0" fontId="17" fillId="0" borderId="26" xfId="0" applyFont="1" applyBorder="1" applyAlignment="1" applyProtection="1">
      <alignment horizontal="center" vertical="center"/>
      <protection/>
    </xf>
    <xf numFmtId="0" fontId="22" fillId="0" borderId="22" xfId="0" applyFont="1" applyFill="1" applyBorder="1" applyAlignment="1" applyProtection="1">
      <alignment horizontal="center"/>
      <protection/>
    </xf>
    <xf numFmtId="185" fontId="22" fillId="0" borderId="10" xfId="0" applyNumberFormat="1" applyFont="1" applyFill="1" applyBorder="1" applyAlignment="1" applyProtection="1">
      <alignment horizontal="center"/>
      <protection/>
    </xf>
    <xf numFmtId="0" fontId="17" fillId="0" borderId="0" xfId="0" applyFont="1" applyBorder="1" applyAlignment="1" applyProtection="1">
      <alignment horizontal="right" vertical="center"/>
      <protection locked="0"/>
    </xf>
    <xf numFmtId="0" fontId="17" fillId="0" borderId="0" xfId="0" applyFont="1" applyBorder="1" applyAlignment="1" applyProtection="1">
      <alignment horizontal="left" vertical="center"/>
      <protection locked="0"/>
    </xf>
    <xf numFmtId="0" fontId="37" fillId="0" borderId="10" xfId="0" applyFont="1" applyFill="1" applyBorder="1" applyAlignment="1" applyProtection="1">
      <alignment horizontal="center"/>
      <protection/>
    </xf>
    <xf numFmtId="0" fontId="37" fillId="0" borderId="21" xfId="0" applyFont="1" applyFill="1" applyBorder="1" applyAlignment="1" applyProtection="1">
      <alignment horizontal="center" vertical="center"/>
      <protection hidden="1"/>
    </xf>
    <xf numFmtId="0" fontId="37" fillId="0" borderId="0" xfId="0" applyFont="1" applyFill="1" applyBorder="1" applyAlignment="1" applyProtection="1">
      <alignment horizontal="center"/>
      <protection/>
    </xf>
    <xf numFmtId="0" fontId="34" fillId="0" borderId="22" xfId="0" applyFont="1" applyFill="1" applyBorder="1" applyAlignment="1" applyProtection="1">
      <alignment horizontal="center"/>
      <protection/>
    </xf>
    <xf numFmtId="0" fontId="34" fillId="0" borderId="17" xfId="0" applyFont="1" applyFill="1" applyBorder="1" applyAlignment="1" applyProtection="1">
      <alignment horizontal="center"/>
      <protection/>
    </xf>
    <xf numFmtId="0" fontId="17" fillId="0" borderId="0" xfId="0" applyFont="1" applyBorder="1" applyAlignment="1" applyProtection="1">
      <alignment horizontal="right"/>
      <protection locked="0"/>
    </xf>
    <xf numFmtId="0" fontId="17" fillId="0" borderId="0" xfId="0" applyFont="1" applyBorder="1" applyAlignment="1" applyProtection="1">
      <alignment horizontal="left"/>
      <protection locked="0"/>
    </xf>
    <xf numFmtId="0" fontId="37" fillId="0" borderId="17" xfId="0" applyFont="1" applyFill="1" applyBorder="1" applyAlignment="1" applyProtection="1">
      <alignment horizontal="center" vertical="center"/>
      <protection hidden="1"/>
    </xf>
    <xf numFmtId="0" fontId="27" fillId="0" borderId="17" xfId="0" applyFont="1" applyBorder="1" applyAlignment="1" applyProtection="1">
      <alignment/>
      <protection/>
    </xf>
    <xf numFmtId="0" fontId="37" fillId="0" borderId="17" xfId="0" applyFont="1" applyFill="1" applyBorder="1" applyAlignment="1" applyProtection="1">
      <alignment horizontal="center"/>
      <protection/>
    </xf>
    <xf numFmtId="0" fontId="37" fillId="0" borderId="17" xfId="0" applyFont="1" applyBorder="1" applyAlignment="1" applyProtection="1">
      <alignment horizontal="center"/>
      <protection/>
    </xf>
    <xf numFmtId="0" fontId="37" fillId="0" borderId="0" xfId="0" applyFont="1" applyBorder="1" applyAlignment="1" applyProtection="1">
      <alignment horizontal="center"/>
      <protection/>
    </xf>
    <xf numFmtId="0" fontId="17" fillId="0" borderId="25" xfId="0" applyFont="1" applyFill="1" applyBorder="1" applyAlignment="1" applyProtection="1">
      <alignment horizontal="center"/>
      <protection/>
    </xf>
    <xf numFmtId="0" fontId="23" fillId="0" borderId="25" xfId="0" applyFont="1" applyFill="1" applyBorder="1" applyAlignment="1" applyProtection="1">
      <alignment horizontal="center"/>
      <protection/>
    </xf>
    <xf numFmtId="0" fontId="27" fillId="0" borderId="17" xfId="0" applyFont="1" applyFill="1" applyBorder="1" applyAlignment="1" applyProtection="1">
      <alignment horizontal="center"/>
      <protection/>
    </xf>
    <xf numFmtId="0" fontId="27" fillId="0" borderId="0" xfId="0" applyFont="1" applyFill="1" applyBorder="1" applyAlignment="1" applyProtection="1">
      <alignment horizontal="center"/>
      <protection/>
    </xf>
    <xf numFmtId="0" fontId="37" fillId="0" borderId="21" xfId="0" applyFont="1" applyBorder="1" applyAlignment="1" applyProtection="1">
      <alignment horizontal="center"/>
      <protection/>
    </xf>
    <xf numFmtId="0" fontId="37" fillId="0" borderId="16" xfId="0" applyFont="1" applyBorder="1" applyAlignment="1" applyProtection="1">
      <alignment horizontal="center"/>
      <protection/>
    </xf>
    <xf numFmtId="0" fontId="34" fillId="0" borderId="26" xfId="0" applyFont="1" applyFill="1" applyBorder="1" applyAlignment="1" applyProtection="1">
      <alignment horizontal="center"/>
      <protection/>
    </xf>
    <xf numFmtId="0" fontId="22" fillId="0" borderId="26" xfId="0" applyFont="1" applyFill="1" applyBorder="1" applyAlignment="1" applyProtection="1">
      <alignment horizontal="center"/>
      <protection/>
    </xf>
    <xf numFmtId="0" fontId="22" fillId="0" borderId="21" xfId="0" applyFont="1" applyFill="1" applyBorder="1" applyAlignment="1" applyProtection="1">
      <alignment horizontal="center"/>
      <protection/>
    </xf>
    <xf numFmtId="185" fontId="22" fillId="0" borderId="11" xfId="0" applyNumberFormat="1" applyFont="1" applyFill="1" applyBorder="1" applyAlignment="1" applyProtection="1">
      <alignment horizontal="center"/>
      <protection/>
    </xf>
    <xf numFmtId="0" fontId="27" fillId="0" borderId="16" xfId="0" applyFont="1" applyFill="1" applyBorder="1" applyAlignment="1" applyProtection="1">
      <alignment/>
      <protection/>
    </xf>
    <xf numFmtId="0" fontId="27" fillId="0" borderId="19" xfId="0" applyFont="1" applyFill="1" applyBorder="1" applyAlignment="1" applyProtection="1">
      <alignment/>
      <protection/>
    </xf>
    <xf numFmtId="0" fontId="27" fillId="0" borderId="18" xfId="0" applyFont="1" applyFill="1" applyBorder="1" applyAlignment="1" applyProtection="1">
      <alignment/>
      <protection/>
    </xf>
    <xf numFmtId="0" fontId="34" fillId="0" borderId="0" xfId="0" applyFont="1" applyBorder="1" applyAlignment="1" applyProtection="1">
      <alignment horizontal="right"/>
      <protection locked="0"/>
    </xf>
    <xf numFmtId="0" fontId="34" fillId="0" borderId="0" xfId="0" applyFont="1" applyBorder="1" applyAlignment="1" applyProtection="1">
      <alignment horizontal="left"/>
      <protection locked="0"/>
    </xf>
    <xf numFmtId="0" fontId="34" fillId="0" borderId="0" xfId="0" applyFont="1" applyBorder="1" applyAlignment="1">
      <alignment/>
    </xf>
    <xf numFmtId="0" fontId="28" fillId="0" borderId="0" xfId="0" applyFont="1" applyBorder="1" applyAlignment="1">
      <alignment/>
    </xf>
    <xf numFmtId="0" fontId="37" fillId="0" borderId="19" xfId="0" applyFont="1" applyFill="1" applyBorder="1" applyAlignment="1" applyProtection="1">
      <alignment horizontal="center"/>
      <protection/>
    </xf>
    <xf numFmtId="0" fontId="37" fillId="0" borderId="18" xfId="0" applyFont="1" applyFill="1" applyBorder="1" applyAlignment="1" applyProtection="1">
      <alignment horizontal="center"/>
      <protection/>
    </xf>
    <xf numFmtId="0" fontId="37" fillId="0" borderId="20" xfId="0" applyFont="1" applyFill="1" applyBorder="1" applyAlignment="1" applyProtection="1">
      <alignment horizontal="center"/>
      <protection/>
    </xf>
    <xf numFmtId="0" fontId="37" fillId="0" borderId="19" xfId="0" applyFont="1" applyBorder="1" applyAlignment="1" applyProtection="1">
      <alignment horizontal="center"/>
      <protection/>
    </xf>
    <xf numFmtId="0" fontId="17" fillId="0" borderId="19" xfId="0" applyFont="1" applyFill="1" applyBorder="1" applyAlignment="1" applyProtection="1">
      <alignment horizontal="center"/>
      <protection/>
    </xf>
    <xf numFmtId="0" fontId="37" fillId="0" borderId="16" xfId="0" applyFont="1" applyFill="1" applyBorder="1" applyAlignment="1" applyProtection="1">
      <alignment horizontal="center" vertical="center"/>
      <protection/>
    </xf>
    <xf numFmtId="0" fontId="0" fillId="0" borderId="0" xfId="0" applyAlignment="1">
      <alignment/>
    </xf>
    <xf numFmtId="0" fontId="0" fillId="0" borderId="26" xfId="0" applyBorder="1" applyAlignment="1">
      <alignment/>
    </xf>
    <xf numFmtId="0" fontId="0" fillId="35" borderId="26" xfId="0" applyFill="1" applyBorder="1" applyAlignment="1">
      <alignment horizontal="center"/>
    </xf>
    <xf numFmtId="0" fontId="0" fillId="0" borderId="26" xfId="0" applyBorder="1" applyAlignment="1">
      <alignment horizontal="center"/>
    </xf>
    <xf numFmtId="0" fontId="0" fillId="0" borderId="49" xfId="0" applyBorder="1" applyAlignment="1">
      <alignment horizontal="center"/>
    </xf>
    <xf numFmtId="56" fontId="0" fillId="0" borderId="41" xfId="0" applyNumberFormat="1" applyBorder="1" applyAlignment="1">
      <alignment horizontal="center" vertical="center"/>
    </xf>
    <xf numFmtId="0" fontId="19" fillId="0" borderId="14" xfId="0" applyFont="1" applyBorder="1" applyAlignment="1" applyProtection="1">
      <alignment horizontal="center" vertical="center"/>
      <protection/>
    </xf>
    <xf numFmtId="0" fontId="0" fillId="0" borderId="0" xfId="0" applyAlignment="1">
      <alignment horizontal="center"/>
    </xf>
    <xf numFmtId="0" fontId="20" fillId="0" borderId="18" xfId="0" applyFont="1" applyFill="1" applyBorder="1" applyAlignment="1" applyProtection="1">
      <alignment horizontal="center" vertical="center"/>
      <protection hidden="1"/>
    </xf>
    <xf numFmtId="0" fontId="19" fillId="0" borderId="15"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xf>
    <xf numFmtId="0" fontId="4" fillId="0" borderId="14" xfId="0" applyFont="1" applyBorder="1" applyAlignment="1" applyProtection="1">
      <alignment horizontal="center" vertical="center"/>
      <protection hidden="1"/>
    </xf>
    <xf numFmtId="0" fontId="0" fillId="0" borderId="22" xfId="0" applyBorder="1" applyAlignment="1">
      <alignment horizont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0" xfId="0" applyBorder="1" applyAlignment="1">
      <alignment/>
    </xf>
    <xf numFmtId="185" fontId="0" fillId="0" borderId="30" xfId="0" applyNumberFormat="1" applyBorder="1" applyAlignment="1">
      <alignment/>
    </xf>
    <xf numFmtId="185" fontId="0" fillId="0" borderId="33" xfId="0" applyNumberFormat="1" applyBorder="1" applyAlignment="1">
      <alignment/>
    </xf>
    <xf numFmtId="185" fontId="0" fillId="0" borderId="27" xfId="0" applyNumberFormat="1" applyBorder="1" applyAlignment="1">
      <alignment/>
    </xf>
    <xf numFmtId="185" fontId="0" fillId="0" borderId="28" xfId="0" applyNumberFormat="1" applyBorder="1" applyAlignment="1">
      <alignment/>
    </xf>
    <xf numFmtId="185" fontId="0" fillId="0" borderId="32" xfId="0" applyNumberFormat="1" applyBorder="1" applyAlignment="1">
      <alignment/>
    </xf>
    <xf numFmtId="185" fontId="0" fillId="0" borderId="51" xfId="0" applyNumberFormat="1" applyBorder="1" applyAlignment="1">
      <alignment/>
    </xf>
    <xf numFmtId="0" fontId="0" fillId="0" borderId="51" xfId="0" applyBorder="1" applyAlignment="1">
      <alignment/>
    </xf>
    <xf numFmtId="0" fontId="0" fillId="36" borderId="0" xfId="0" applyFill="1" applyAlignment="1">
      <alignment/>
    </xf>
    <xf numFmtId="0" fontId="0" fillId="36" borderId="51" xfId="0" applyFill="1" applyBorder="1" applyAlignment="1">
      <alignment/>
    </xf>
    <xf numFmtId="0" fontId="24" fillId="34" borderId="26" xfId="0" applyFont="1" applyFill="1" applyBorder="1" applyAlignment="1">
      <alignment horizontal="center"/>
    </xf>
    <xf numFmtId="186" fontId="0" fillId="0" borderId="26" xfId="0" applyNumberFormat="1" applyBorder="1" applyAlignment="1">
      <alignment/>
    </xf>
    <xf numFmtId="186" fontId="0" fillId="0" borderId="26" xfId="0" applyNumberFormat="1" applyBorder="1" applyAlignment="1">
      <alignment horizontal="center"/>
    </xf>
    <xf numFmtId="188" fontId="0" fillId="0" borderId="26" xfId="0" applyNumberFormat="1" applyBorder="1" applyAlignment="1">
      <alignment/>
    </xf>
    <xf numFmtId="190" fontId="0" fillId="0" borderId="21" xfId="0" applyNumberFormat="1" applyBorder="1" applyAlignment="1">
      <alignment/>
    </xf>
    <xf numFmtId="0" fontId="0" fillId="0" borderId="49" xfId="0" applyBorder="1" applyAlignment="1">
      <alignment/>
    </xf>
    <xf numFmtId="190" fontId="0" fillId="0" borderId="30" xfId="0" applyNumberFormat="1" applyBorder="1" applyAlignment="1">
      <alignment/>
    </xf>
    <xf numFmtId="0" fontId="0" fillId="0" borderId="52" xfId="0" applyBorder="1" applyAlignment="1">
      <alignment/>
    </xf>
    <xf numFmtId="188" fontId="0" fillId="0" borderId="26" xfId="0" applyNumberFormat="1" applyBorder="1" applyAlignment="1">
      <alignment horizontal="center"/>
    </xf>
    <xf numFmtId="188" fontId="0" fillId="0" borderId="49" xfId="0" applyNumberFormat="1" applyBorder="1" applyAlignment="1">
      <alignment horizontal="center"/>
    </xf>
    <xf numFmtId="0" fontId="17" fillId="0" borderId="17" xfId="0" applyFont="1" applyBorder="1" applyAlignment="1" applyProtection="1">
      <alignment vertical="center"/>
      <protection locked="0"/>
    </xf>
    <xf numFmtId="0" fontId="22" fillId="37" borderId="15" xfId="0" applyFont="1" applyFill="1" applyBorder="1" applyAlignment="1" applyProtection="1">
      <alignment vertical="center"/>
      <protection/>
    </xf>
    <xf numFmtId="0" fontId="17" fillId="37" borderId="21" xfId="0" applyFont="1" applyFill="1" applyBorder="1" applyAlignment="1" applyProtection="1">
      <alignment horizontal="center" vertical="center"/>
      <protection/>
    </xf>
    <xf numFmtId="0" fontId="34" fillId="37" borderId="17" xfId="0" applyFont="1" applyFill="1" applyBorder="1" applyAlignment="1" applyProtection="1">
      <alignment horizontal="center"/>
      <protection/>
    </xf>
    <xf numFmtId="0" fontId="23" fillId="37" borderId="17" xfId="0" applyFont="1" applyFill="1" applyBorder="1" applyAlignment="1" applyProtection="1">
      <alignment vertical="center"/>
      <protection/>
    </xf>
    <xf numFmtId="0" fontId="23" fillId="37" borderId="19" xfId="0" applyFont="1" applyFill="1" applyBorder="1" applyAlignment="1" applyProtection="1">
      <alignment vertical="center"/>
      <protection/>
    </xf>
    <xf numFmtId="0" fontId="22" fillId="37" borderId="14" xfId="0" applyFont="1" applyFill="1" applyBorder="1" applyAlignment="1" applyProtection="1">
      <alignment horizontal="center" vertical="center"/>
      <protection/>
    </xf>
    <xf numFmtId="0" fontId="22" fillId="37" borderId="0" xfId="0" applyFont="1" applyFill="1" applyBorder="1" applyAlignment="1" applyProtection="1">
      <alignment horizontal="center"/>
      <protection/>
    </xf>
    <xf numFmtId="0" fontId="22" fillId="37" borderId="22" xfId="0" applyFont="1" applyFill="1" applyBorder="1" applyAlignment="1" applyProtection="1">
      <alignment horizontal="center"/>
      <protection/>
    </xf>
    <xf numFmtId="0" fontId="23" fillId="37" borderId="0" xfId="0" applyFont="1" applyFill="1" applyBorder="1" applyAlignment="1" applyProtection="1">
      <alignment horizontal="center"/>
      <protection/>
    </xf>
    <xf numFmtId="0" fontId="22" fillId="37" borderId="16" xfId="0" applyFont="1" applyFill="1" applyBorder="1" applyAlignment="1" applyProtection="1">
      <alignment horizontal="center"/>
      <protection/>
    </xf>
    <xf numFmtId="0" fontId="23" fillId="37" borderId="18" xfId="0" applyFont="1" applyFill="1" applyBorder="1" applyAlignment="1" applyProtection="1">
      <alignment horizontal="center"/>
      <protection/>
    </xf>
    <xf numFmtId="0" fontId="22" fillId="37" borderId="12" xfId="0" applyFont="1" applyFill="1" applyBorder="1" applyAlignment="1" applyProtection="1">
      <alignment horizontal="center" vertical="center"/>
      <protection/>
    </xf>
    <xf numFmtId="0" fontId="22" fillId="37" borderId="14" xfId="0" applyNumberFormat="1" applyFont="1" applyFill="1" applyBorder="1" applyAlignment="1" applyProtection="1">
      <alignment horizontal="center" vertical="center"/>
      <protection/>
    </xf>
    <xf numFmtId="0" fontId="22" fillId="37" borderId="10" xfId="0" applyFont="1" applyFill="1" applyBorder="1" applyAlignment="1" applyProtection="1">
      <alignment horizontal="center"/>
      <protection/>
    </xf>
    <xf numFmtId="185" fontId="22" fillId="37" borderId="10" xfId="0" applyNumberFormat="1" applyFont="1" applyFill="1" applyBorder="1" applyAlignment="1" applyProtection="1">
      <alignment horizontal="center"/>
      <protection/>
    </xf>
    <xf numFmtId="185" fontId="22" fillId="37" borderId="0" xfId="0" applyNumberFormat="1" applyFont="1" applyFill="1" applyBorder="1" applyAlignment="1" applyProtection="1">
      <alignment horizontal="center"/>
      <protection/>
    </xf>
    <xf numFmtId="185" fontId="23" fillId="37" borderId="25" xfId="0" applyNumberFormat="1" applyFont="1" applyFill="1" applyBorder="1" applyAlignment="1" applyProtection="1">
      <alignment horizontal="center"/>
      <protection/>
    </xf>
    <xf numFmtId="0" fontId="23" fillId="37" borderId="25" xfId="0" applyFont="1" applyFill="1" applyBorder="1" applyAlignment="1" applyProtection="1">
      <alignment horizontal="center"/>
      <protection/>
    </xf>
    <xf numFmtId="185" fontId="22" fillId="37" borderId="11" xfId="0" applyNumberFormat="1" applyFont="1" applyFill="1" applyBorder="1" applyAlignment="1" applyProtection="1">
      <alignment horizontal="center"/>
      <protection/>
    </xf>
    <xf numFmtId="185" fontId="22" fillId="37" borderId="16" xfId="0" applyNumberFormat="1" applyFont="1" applyFill="1" applyBorder="1" applyAlignment="1" applyProtection="1">
      <alignment horizontal="center"/>
      <protection/>
    </xf>
    <xf numFmtId="185" fontId="22" fillId="37" borderId="20" xfId="0" applyNumberFormat="1" applyFont="1" applyFill="1" applyBorder="1" applyAlignment="1" applyProtection="1">
      <alignment horizontal="center"/>
      <protection/>
    </xf>
    <xf numFmtId="0" fontId="16" fillId="37" borderId="21" xfId="0" applyFont="1" applyFill="1" applyBorder="1" applyAlignment="1" applyProtection="1">
      <alignment horizontal="center" vertical="center"/>
      <protection/>
    </xf>
    <xf numFmtId="0" fontId="4" fillId="37" borderId="17" xfId="0" applyFont="1" applyFill="1" applyBorder="1" applyAlignment="1" applyProtection="1">
      <alignment horizontal="center"/>
      <protection/>
    </xf>
    <xf numFmtId="0" fontId="5" fillId="37" borderId="17" xfId="0" applyFont="1" applyFill="1" applyBorder="1" applyAlignment="1" applyProtection="1">
      <alignment horizontal="center"/>
      <protection/>
    </xf>
    <xf numFmtId="0" fontId="4" fillId="37" borderId="14" xfId="0" applyFont="1" applyFill="1" applyBorder="1" applyAlignment="1" applyProtection="1">
      <alignment horizontal="center" vertical="center"/>
      <protection/>
    </xf>
    <xf numFmtId="0" fontId="4" fillId="37" borderId="12" xfId="0" applyFont="1" applyFill="1" applyBorder="1" applyAlignment="1" applyProtection="1">
      <alignment horizontal="center" vertical="center"/>
      <protection/>
    </xf>
    <xf numFmtId="0" fontId="4" fillId="37" borderId="14" xfId="0" applyNumberFormat="1" applyFont="1" applyFill="1" applyBorder="1" applyAlignment="1" applyProtection="1">
      <alignment horizontal="center" vertical="center"/>
      <protection/>
    </xf>
    <xf numFmtId="0" fontId="3" fillId="37" borderId="12" xfId="0" applyFont="1" applyFill="1" applyBorder="1" applyAlignment="1">
      <alignment horizontal="center" vertical="center"/>
    </xf>
    <xf numFmtId="0" fontId="2" fillId="37" borderId="12" xfId="0" applyFont="1" applyFill="1" applyBorder="1" applyAlignment="1">
      <alignment vertical="center"/>
    </xf>
    <xf numFmtId="0" fontId="3" fillId="37" borderId="10" xfId="0" applyFont="1" applyFill="1" applyBorder="1" applyAlignment="1">
      <alignment horizontal="center" vertical="center"/>
    </xf>
    <xf numFmtId="0" fontId="2" fillId="37" borderId="10" xfId="0" applyFont="1" applyFill="1" applyBorder="1" applyAlignment="1">
      <alignment vertical="center"/>
    </xf>
    <xf numFmtId="185" fontId="2" fillId="37" borderId="10" xfId="0" applyNumberFormat="1" applyFont="1" applyFill="1" applyBorder="1" applyAlignment="1">
      <alignment horizontal="center" vertical="center"/>
    </xf>
    <xf numFmtId="0" fontId="2" fillId="37" borderId="10" xfId="0" applyFont="1" applyFill="1" applyBorder="1" applyAlignment="1">
      <alignment/>
    </xf>
    <xf numFmtId="0" fontId="4" fillId="37" borderId="10" xfId="0" applyFont="1" applyFill="1" applyBorder="1" applyAlignment="1">
      <alignment/>
    </xf>
    <xf numFmtId="0" fontId="4" fillId="37" borderId="0" xfId="0" applyFont="1" applyFill="1" applyBorder="1" applyAlignment="1">
      <alignment/>
    </xf>
    <xf numFmtId="0" fontId="2" fillId="37" borderId="10" xfId="0" applyFont="1" applyFill="1" applyBorder="1" applyAlignment="1">
      <alignment horizontal="center"/>
    </xf>
    <xf numFmtId="0" fontId="2" fillId="37" borderId="11" xfId="0" applyFont="1" applyFill="1" applyBorder="1" applyAlignment="1">
      <alignment/>
    </xf>
    <xf numFmtId="0" fontId="27" fillId="0" borderId="0" xfId="0" applyFont="1" applyBorder="1" applyAlignment="1" applyProtection="1">
      <alignment horizontal="left" vertical="center"/>
      <protection locked="0"/>
    </xf>
    <xf numFmtId="185" fontId="23" fillId="0" borderId="20" xfId="0" applyNumberFormat="1" applyFont="1" applyFill="1" applyBorder="1" applyAlignment="1" applyProtection="1">
      <alignment horizontal="center"/>
      <protection/>
    </xf>
    <xf numFmtId="185" fontId="23" fillId="0" borderId="10" xfId="0" applyNumberFormat="1" applyFont="1" applyFill="1" applyBorder="1" applyAlignment="1" applyProtection="1">
      <alignment horizontal="center"/>
      <protection/>
    </xf>
    <xf numFmtId="0" fontId="38" fillId="0" borderId="16" xfId="0" applyFont="1" applyFill="1" applyBorder="1" applyAlignment="1" applyProtection="1">
      <alignment horizontal="center"/>
      <protection/>
    </xf>
    <xf numFmtId="0" fontId="38" fillId="0" borderId="23" xfId="0" applyFont="1" applyFill="1" applyBorder="1" applyAlignment="1" applyProtection="1">
      <alignment horizontal="center"/>
      <protection/>
    </xf>
    <xf numFmtId="0" fontId="38" fillId="0" borderId="0" xfId="0" applyFont="1" applyFill="1" applyBorder="1" applyAlignment="1" applyProtection="1">
      <alignment horizontal="center"/>
      <protection/>
    </xf>
    <xf numFmtId="0" fontId="38" fillId="0" borderId="24" xfId="0" applyFont="1" applyFill="1" applyBorder="1" applyAlignment="1" applyProtection="1">
      <alignment horizontal="center"/>
      <protection/>
    </xf>
    <xf numFmtId="0" fontId="38" fillId="0" borderId="18" xfId="0" applyFont="1" applyFill="1" applyBorder="1" applyAlignment="1" applyProtection="1">
      <alignment horizontal="center"/>
      <protection/>
    </xf>
    <xf numFmtId="0" fontId="38" fillId="0" borderId="0" xfId="0" applyFont="1" applyAlignment="1">
      <alignment/>
    </xf>
    <xf numFmtId="0" fontId="39" fillId="0" borderId="16" xfId="0" applyFont="1" applyBorder="1" applyAlignment="1" applyProtection="1">
      <alignment horizontal="center" vertical="center"/>
      <protection/>
    </xf>
    <xf numFmtId="0" fontId="34" fillId="0" borderId="0" xfId="0" applyFont="1" applyBorder="1" applyAlignment="1">
      <alignment horizontal="center"/>
    </xf>
    <xf numFmtId="0" fontId="34" fillId="0" borderId="0" xfId="0" applyFont="1" applyFill="1" applyBorder="1" applyAlignment="1">
      <alignment horizontal="center"/>
    </xf>
    <xf numFmtId="0" fontId="5" fillId="37" borderId="15" xfId="0" applyFont="1" applyFill="1" applyBorder="1" applyAlignment="1" applyProtection="1">
      <alignment vertical="center"/>
      <protection/>
    </xf>
    <xf numFmtId="0" fontId="16" fillId="0" borderId="1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16" fillId="0" borderId="16" xfId="0" applyFont="1" applyBorder="1" applyAlignment="1" applyProtection="1">
      <alignment vertical="center"/>
      <protection/>
    </xf>
    <xf numFmtId="0" fontId="16" fillId="0" borderId="21"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6" fillId="0" borderId="11"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37" borderId="0"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185" fontId="5" fillId="0" borderId="10" xfId="0" applyNumberFormat="1" applyFont="1" applyFill="1" applyBorder="1" applyAlignment="1" applyProtection="1">
      <alignment horizontal="center" vertical="center"/>
      <protection/>
    </xf>
    <xf numFmtId="0" fontId="5" fillId="37"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protection/>
    </xf>
    <xf numFmtId="0" fontId="12" fillId="0" borderId="21" xfId="0" applyFont="1" applyFill="1" applyBorder="1" applyAlignment="1" applyProtection="1">
      <alignment horizontal="center" vertical="center"/>
      <protection hidden="1"/>
    </xf>
    <xf numFmtId="0" fontId="5" fillId="0" borderId="16" xfId="0" applyFont="1" applyFill="1" applyBorder="1" applyAlignment="1" applyProtection="1">
      <alignment/>
      <protection/>
    </xf>
    <xf numFmtId="0" fontId="34" fillId="0" borderId="23"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34" fillId="0" borderId="24" xfId="0" applyFont="1" applyFill="1" applyBorder="1" applyAlignment="1" applyProtection="1">
      <alignment horizontal="center"/>
      <protection/>
    </xf>
    <xf numFmtId="0" fontId="5" fillId="0" borderId="0" xfId="0" applyFont="1" applyFill="1" applyBorder="1" applyAlignment="1" applyProtection="1">
      <alignment/>
      <protection/>
    </xf>
    <xf numFmtId="0" fontId="5" fillId="0" borderId="10" xfId="0" applyFont="1" applyFill="1" applyBorder="1" applyAlignment="1" applyProtection="1">
      <alignment/>
      <protection/>
    </xf>
    <xf numFmtId="0" fontId="5" fillId="0" borderId="22" xfId="0" applyFont="1" applyFill="1" applyBorder="1" applyAlignment="1" applyProtection="1">
      <alignment horizontal="center"/>
      <protection/>
    </xf>
    <xf numFmtId="0" fontId="5" fillId="37" borderId="22" xfId="0" applyFont="1" applyFill="1" applyBorder="1" applyAlignment="1" applyProtection="1">
      <alignment horizontal="center"/>
      <protection/>
    </xf>
    <xf numFmtId="185" fontId="5" fillId="0" borderId="10" xfId="0" applyNumberFormat="1" applyFont="1" applyFill="1" applyBorder="1" applyAlignment="1" applyProtection="1">
      <alignment horizontal="center"/>
      <protection/>
    </xf>
    <xf numFmtId="185" fontId="5" fillId="37" borderId="10" xfId="0" applyNumberFormat="1" applyFont="1" applyFill="1" applyBorder="1" applyAlignment="1" applyProtection="1">
      <alignment horizontal="center" vertical="center"/>
      <protection/>
    </xf>
    <xf numFmtId="185" fontId="5" fillId="37" borderId="0" xfId="0" applyNumberFormat="1" applyFont="1" applyFill="1" applyBorder="1" applyAlignment="1" applyProtection="1">
      <alignment horizontal="center" vertical="center"/>
      <protection/>
    </xf>
    <xf numFmtId="0" fontId="12" fillId="0" borderId="17" xfId="0" applyFont="1" applyFill="1" applyBorder="1" applyAlignment="1" applyProtection="1">
      <alignment horizontal="center" vertical="center"/>
      <protection hidden="1"/>
    </xf>
    <xf numFmtId="0" fontId="5" fillId="0" borderId="17" xfId="0" applyFont="1" applyFill="1" applyBorder="1" applyAlignment="1" applyProtection="1">
      <alignment/>
      <protection/>
    </xf>
    <xf numFmtId="0" fontId="5" fillId="0" borderId="17" xfId="0" applyFont="1" applyBorder="1" applyAlignment="1" applyProtection="1">
      <alignment/>
      <protection/>
    </xf>
    <xf numFmtId="0" fontId="34" fillId="0" borderId="0" xfId="0" applyFont="1" applyFill="1" applyBorder="1" applyAlignment="1" applyProtection="1">
      <alignment horizontal="center"/>
      <protection/>
    </xf>
    <xf numFmtId="0" fontId="34" fillId="0" borderId="10" xfId="0" applyFont="1" applyFill="1" applyBorder="1" applyAlignment="1" applyProtection="1">
      <alignment horizontal="center"/>
      <protection/>
    </xf>
    <xf numFmtId="0" fontId="34" fillId="0" borderId="17" xfId="0" applyFont="1" applyBorder="1" applyAlignment="1" applyProtection="1">
      <alignment horizontal="center"/>
      <protection/>
    </xf>
    <xf numFmtId="0" fontId="34" fillId="0" borderId="0" xfId="0" applyFont="1" applyBorder="1" applyAlignment="1" applyProtection="1">
      <alignment horizontal="center"/>
      <protection/>
    </xf>
    <xf numFmtId="0" fontId="16" fillId="37" borderId="17" xfId="0" applyFont="1" applyFill="1" applyBorder="1" applyAlignment="1" applyProtection="1">
      <alignment vertical="center"/>
      <protection/>
    </xf>
    <xf numFmtId="0" fontId="16" fillId="0" borderId="25" xfId="0" applyFont="1" applyFill="1" applyBorder="1" applyAlignment="1" applyProtection="1">
      <alignment horizontal="center" vertical="center"/>
      <protection/>
    </xf>
    <xf numFmtId="0" fontId="16" fillId="37" borderId="0" xfId="0" applyFont="1" applyFill="1" applyBorder="1" applyAlignment="1" applyProtection="1">
      <alignment horizontal="center" vertical="center"/>
      <protection/>
    </xf>
    <xf numFmtId="185" fontId="16" fillId="37" borderId="25" xfId="0" applyNumberFormat="1" applyFont="1" applyFill="1" applyBorder="1" applyAlignment="1" applyProtection="1">
      <alignment horizontal="center" vertical="center"/>
      <protection/>
    </xf>
    <xf numFmtId="0" fontId="16" fillId="37" borderId="25" xfId="0" applyFont="1" applyFill="1" applyBorder="1" applyAlignment="1" applyProtection="1">
      <alignment horizontal="center" vertical="center"/>
      <protection/>
    </xf>
    <xf numFmtId="0" fontId="5" fillId="0" borderId="21" xfId="0" applyFont="1" applyFill="1" applyBorder="1" applyAlignment="1" applyProtection="1">
      <alignment horizontal="center"/>
      <protection/>
    </xf>
    <xf numFmtId="0" fontId="34" fillId="0" borderId="16" xfId="0" applyFont="1" applyFill="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5" fillId="0" borderId="21"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26" xfId="0" applyFont="1" applyFill="1" applyBorder="1" applyAlignment="1" applyProtection="1">
      <alignment horizontal="center" vertical="center"/>
      <protection/>
    </xf>
    <xf numFmtId="0" fontId="5" fillId="37" borderId="16"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185" fontId="5" fillId="0" borderId="11" xfId="0" applyNumberFormat="1" applyFont="1" applyFill="1" applyBorder="1" applyAlignment="1" applyProtection="1">
      <alignment horizontal="center" vertical="center"/>
      <protection/>
    </xf>
    <xf numFmtId="185" fontId="5" fillId="37" borderId="11" xfId="0" applyNumberFormat="1" applyFont="1" applyFill="1" applyBorder="1" applyAlignment="1" applyProtection="1">
      <alignment horizontal="center" vertical="center"/>
      <protection/>
    </xf>
    <xf numFmtId="185" fontId="5" fillId="37" borderId="16" xfId="0" applyNumberFormat="1" applyFont="1" applyFill="1" applyBorder="1" applyAlignment="1" applyProtection="1">
      <alignment horizontal="center" vertical="center"/>
      <protection/>
    </xf>
    <xf numFmtId="0" fontId="5" fillId="37" borderId="0" xfId="0" applyFont="1" applyFill="1" applyBorder="1" applyAlignment="1" applyProtection="1">
      <alignment horizontal="center"/>
      <protection/>
    </xf>
    <xf numFmtId="0" fontId="5" fillId="0" borderId="17"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7" xfId="0" applyFont="1" applyFill="1" applyBorder="1" applyAlignment="1" applyProtection="1">
      <alignment horizontal="center"/>
      <protection/>
    </xf>
    <xf numFmtId="0" fontId="5" fillId="0" borderId="16" xfId="0" applyFont="1" applyFill="1" applyBorder="1" applyAlignment="1" applyProtection="1">
      <alignment horizontal="center" vertical="center"/>
      <protection/>
    </xf>
    <xf numFmtId="0" fontId="5" fillId="0" borderId="19" xfId="0" applyFont="1" applyFill="1" applyBorder="1" applyAlignment="1" applyProtection="1">
      <alignment horizontal="center"/>
      <protection/>
    </xf>
    <xf numFmtId="0" fontId="34" fillId="0" borderId="18" xfId="0" applyFont="1" applyFill="1" applyBorder="1" applyAlignment="1" applyProtection="1">
      <alignment horizontal="center"/>
      <protection/>
    </xf>
    <xf numFmtId="0" fontId="34" fillId="0" borderId="20" xfId="0" applyFont="1" applyFill="1" applyBorder="1" applyAlignment="1" applyProtection="1">
      <alignment horizontal="center"/>
      <protection/>
    </xf>
    <xf numFmtId="0" fontId="34" fillId="0" borderId="19" xfId="0" applyFont="1" applyBorder="1" applyAlignment="1" applyProtection="1">
      <alignment horizontal="center"/>
      <protection/>
    </xf>
    <xf numFmtId="0" fontId="34" fillId="0" borderId="19"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0" fontId="5" fillId="0" borderId="20" xfId="0" applyFont="1" applyFill="1" applyBorder="1" applyAlignment="1" applyProtection="1">
      <alignment horizontal="center"/>
      <protection/>
    </xf>
    <xf numFmtId="0" fontId="16" fillId="37" borderId="19" xfId="0" applyFont="1" applyFill="1" applyBorder="1" applyAlignment="1" applyProtection="1">
      <alignment vertical="center"/>
      <protection/>
    </xf>
    <xf numFmtId="0" fontId="16" fillId="37" borderId="18" xfId="0" applyFont="1" applyFill="1" applyBorder="1" applyAlignment="1" applyProtection="1">
      <alignment horizontal="center" vertical="center"/>
      <protection/>
    </xf>
    <xf numFmtId="185" fontId="5" fillId="0" borderId="20" xfId="0" applyNumberFormat="1" applyFont="1" applyFill="1" applyBorder="1" applyAlignment="1" applyProtection="1">
      <alignment horizontal="center"/>
      <protection/>
    </xf>
    <xf numFmtId="185" fontId="5" fillId="37" borderId="20" xfId="0" applyNumberFormat="1" applyFont="1" applyFill="1" applyBorder="1" applyAlignment="1" applyProtection="1">
      <alignment horizontal="center" vertical="center"/>
      <protection/>
    </xf>
    <xf numFmtId="0" fontId="5" fillId="0" borderId="0" xfId="0" applyFont="1" applyBorder="1" applyAlignment="1">
      <alignment horizontal="center" vertical="center"/>
    </xf>
    <xf numFmtId="0" fontId="27" fillId="0" borderId="0" xfId="0" applyFont="1" applyBorder="1" applyAlignment="1">
      <alignment horizontal="center" vertical="center" wrapText="1"/>
    </xf>
    <xf numFmtId="0" fontId="27" fillId="0" borderId="0" xfId="0" applyFont="1" applyBorder="1" applyAlignment="1">
      <alignment horizontal="center" vertical="center"/>
    </xf>
    <xf numFmtId="0" fontId="5" fillId="0" borderId="0" xfId="0" applyFont="1" applyBorder="1" applyAlignment="1">
      <alignment/>
    </xf>
    <xf numFmtId="0" fontId="5" fillId="0" borderId="0" xfId="0" applyFont="1" applyBorder="1" applyAlignment="1">
      <alignment horizontal="center"/>
    </xf>
    <xf numFmtId="0" fontId="5" fillId="0" borderId="0" xfId="0" applyFont="1" applyFill="1" applyBorder="1" applyAlignment="1">
      <alignment horizontal="center"/>
    </xf>
    <xf numFmtId="185" fontId="5" fillId="0" borderId="0" xfId="0" applyNumberFormat="1" applyFont="1" applyFill="1" applyBorder="1" applyAlignment="1">
      <alignment horizontal="center"/>
    </xf>
    <xf numFmtId="0" fontId="5" fillId="0" borderId="0" xfId="0" applyFont="1" applyBorder="1" applyAlignment="1">
      <alignment/>
    </xf>
    <xf numFmtId="0" fontId="5" fillId="0" borderId="0" xfId="0" applyFont="1" applyBorder="1" applyAlignment="1">
      <alignment horizontal="right" vertical="center"/>
    </xf>
    <xf numFmtId="0" fontId="5" fillId="0" borderId="0" xfId="0" applyFont="1" applyBorder="1" applyAlignment="1">
      <alignment horizontal="left"/>
    </xf>
    <xf numFmtId="185" fontId="5" fillId="0" borderId="22"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185" fontId="5" fillId="0" borderId="26" xfId="0" applyNumberFormat="1" applyFont="1" applyFill="1" applyBorder="1" applyAlignment="1" applyProtection="1">
      <alignment horizontal="center" vertical="center"/>
      <protection/>
    </xf>
    <xf numFmtId="185" fontId="16" fillId="0" borderId="20" xfId="0" applyNumberFormat="1" applyFont="1" applyFill="1" applyBorder="1" applyAlignment="1" applyProtection="1">
      <alignment horizontal="center" vertical="center"/>
      <protection/>
    </xf>
    <xf numFmtId="185" fontId="22" fillId="0" borderId="22" xfId="0" applyNumberFormat="1" applyFont="1" applyFill="1" applyBorder="1" applyAlignment="1" applyProtection="1">
      <alignment horizontal="center"/>
      <protection/>
    </xf>
    <xf numFmtId="185" fontId="22" fillId="0" borderId="26" xfId="0" applyNumberFormat="1" applyFont="1" applyFill="1" applyBorder="1" applyAlignment="1" applyProtection="1">
      <alignment horizontal="center"/>
      <protection/>
    </xf>
    <xf numFmtId="0" fontId="37" fillId="0" borderId="0" xfId="0" applyFont="1" applyAlignment="1">
      <alignment/>
    </xf>
    <xf numFmtId="0" fontId="27" fillId="0" borderId="0" xfId="0" applyFont="1" applyBorder="1" applyAlignment="1" applyProtection="1">
      <alignment horizontal="right" vertical="center"/>
      <protection locked="0"/>
    </xf>
    <xf numFmtId="0" fontId="38" fillId="0" borderId="0" xfId="0" applyFont="1" applyAlignment="1">
      <alignment vertical="center"/>
    </xf>
    <xf numFmtId="0" fontId="0" fillId="0" borderId="13" xfId="0" applyBorder="1" applyAlignment="1">
      <alignment horizontal="center" shrinkToFit="1"/>
    </xf>
    <xf numFmtId="0" fontId="0" fillId="38" borderId="0" xfId="0" applyFill="1" applyBorder="1" applyAlignment="1">
      <alignment horizontal="center"/>
    </xf>
    <xf numFmtId="0" fontId="40" fillId="0" borderId="0" xfId="0" applyFont="1" applyBorder="1" applyAlignment="1" applyProtection="1">
      <alignment horizontal="left" vertical="center"/>
      <protection locked="0"/>
    </xf>
    <xf numFmtId="0" fontId="21" fillId="0" borderId="53" xfId="0" applyFont="1" applyBorder="1" applyAlignment="1" applyProtection="1">
      <alignment horizontal="center" vertical="center"/>
      <protection/>
    </xf>
    <xf numFmtId="0" fontId="20" fillId="0" borderId="54" xfId="0" applyFont="1" applyFill="1" applyBorder="1" applyAlignment="1" applyProtection="1">
      <alignment horizontal="center" vertical="center"/>
      <protection/>
    </xf>
    <xf numFmtId="0" fontId="20" fillId="0" borderId="55" xfId="0" applyFont="1" applyBorder="1" applyAlignment="1" applyProtection="1">
      <alignment horizontal="center" vertical="center"/>
      <protection/>
    </xf>
    <xf numFmtId="0" fontId="20" fillId="0" borderId="56" xfId="0" applyFont="1" applyBorder="1" applyAlignment="1" applyProtection="1">
      <alignment horizontal="center" vertical="center"/>
      <protection/>
    </xf>
    <xf numFmtId="0" fontId="20" fillId="0" borderId="57" xfId="0" applyFont="1" applyBorder="1" applyAlignment="1" applyProtection="1">
      <alignment horizontal="center" vertical="center"/>
      <protection/>
    </xf>
    <xf numFmtId="0" fontId="20" fillId="0" borderId="58" xfId="0" applyFont="1" applyBorder="1" applyAlignment="1" applyProtection="1">
      <alignment horizontal="center" vertical="center"/>
      <protection/>
    </xf>
    <xf numFmtId="0" fontId="20" fillId="0" borderId="59" xfId="0" applyFont="1" applyBorder="1" applyAlignment="1" applyProtection="1">
      <alignment horizontal="center" vertical="center"/>
      <protection/>
    </xf>
    <xf numFmtId="0" fontId="19" fillId="0" borderId="26" xfId="0" applyFont="1" applyBorder="1" applyAlignment="1" applyProtection="1">
      <alignment horizontal="center" vertical="center" textRotation="255" wrapText="1"/>
      <protection/>
    </xf>
    <xf numFmtId="0" fontId="19" fillId="0" borderId="22" xfId="0" applyFont="1" applyBorder="1" applyAlignment="1" applyProtection="1">
      <alignment horizontal="center" vertical="center" textRotation="255" wrapText="1"/>
      <protection/>
    </xf>
    <xf numFmtId="0" fontId="19" fillId="0" borderId="25" xfId="0" applyFont="1" applyBorder="1" applyAlignment="1" applyProtection="1">
      <alignment horizontal="center" vertical="center" textRotation="255" wrapText="1"/>
      <protection/>
    </xf>
    <xf numFmtId="0" fontId="27" fillId="0" borderId="0"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21" fillId="0" borderId="17" xfId="0" applyFont="1" applyBorder="1" applyAlignment="1" applyProtection="1">
      <alignment horizontal="center" vertical="center"/>
      <protection/>
    </xf>
    <xf numFmtId="0" fontId="20" fillId="0" borderId="54" xfId="0" applyFont="1" applyBorder="1" applyAlignment="1" applyProtection="1">
      <alignment horizontal="center" vertical="center"/>
      <protection/>
    </xf>
    <xf numFmtId="0" fontId="20" fillId="0" borderId="60" xfId="0" applyFont="1" applyBorder="1" applyAlignment="1" applyProtection="1">
      <alignment horizontal="center" vertical="center"/>
      <protection/>
    </xf>
    <xf numFmtId="0" fontId="20" fillId="0" borderId="61" xfId="0" applyFont="1" applyBorder="1" applyAlignment="1" applyProtection="1">
      <alignment horizontal="center" vertical="center"/>
      <protection/>
    </xf>
    <xf numFmtId="0" fontId="20" fillId="0" borderId="62"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15" fillId="0" borderId="54" xfId="0" applyFont="1" applyBorder="1" applyAlignment="1" applyProtection="1">
      <alignment horizontal="center" vertical="center"/>
      <protection/>
    </xf>
    <xf numFmtId="0" fontId="15" fillId="0" borderId="55" xfId="0" applyFont="1" applyBorder="1" applyAlignment="1" applyProtection="1">
      <alignment horizontal="center" vertical="center"/>
      <protection/>
    </xf>
    <xf numFmtId="0" fontId="15" fillId="0" borderId="56" xfId="0" applyFont="1" applyBorder="1" applyAlignment="1" applyProtection="1">
      <alignment horizontal="center" vertical="center"/>
      <protection/>
    </xf>
    <xf numFmtId="0" fontId="15" fillId="0" borderId="57" xfId="0" applyFont="1" applyBorder="1" applyAlignment="1" applyProtection="1">
      <alignment horizontal="center" vertical="center"/>
      <protection/>
    </xf>
    <xf numFmtId="0" fontId="15" fillId="0" borderId="58" xfId="0" applyFont="1" applyBorder="1" applyAlignment="1" applyProtection="1">
      <alignment horizontal="center" vertical="center"/>
      <protection/>
    </xf>
    <xf numFmtId="0" fontId="15" fillId="0" borderId="59" xfId="0" applyFont="1" applyBorder="1" applyAlignment="1" applyProtection="1">
      <alignment horizontal="center" vertical="center"/>
      <protection/>
    </xf>
    <xf numFmtId="0" fontId="19" fillId="0" borderId="12" xfId="0" applyFont="1" applyBorder="1" applyAlignment="1" applyProtection="1">
      <alignment horizontal="center" vertical="center"/>
      <protection/>
    </xf>
    <xf numFmtId="0" fontId="29" fillId="0" borderId="0" xfId="0" applyFont="1" applyBorder="1" applyAlignment="1" applyProtection="1">
      <alignment horizontal="center" vertical="center"/>
      <protection locked="0"/>
    </xf>
    <xf numFmtId="0" fontId="20" fillId="0" borderId="55" xfId="0" applyFont="1" applyFill="1" applyBorder="1" applyAlignment="1" applyProtection="1">
      <alignment horizontal="center" vertical="center"/>
      <protection/>
    </xf>
    <xf numFmtId="0" fontId="20" fillId="0" borderId="60" xfId="0" applyFont="1" applyFill="1" applyBorder="1" applyAlignment="1" applyProtection="1">
      <alignment horizontal="center" vertical="center"/>
      <protection/>
    </xf>
    <xf numFmtId="0" fontId="20" fillId="0" borderId="56" xfId="0" applyFont="1" applyFill="1" applyBorder="1" applyAlignment="1" applyProtection="1">
      <alignment horizontal="center" vertical="center"/>
      <protection/>
    </xf>
    <xf numFmtId="0" fontId="20" fillId="0" borderId="57" xfId="0" applyFont="1" applyFill="1" applyBorder="1" applyAlignment="1" applyProtection="1">
      <alignment horizontal="center" vertical="center"/>
      <protection/>
    </xf>
    <xf numFmtId="0" fontId="20" fillId="0" borderId="61" xfId="0" applyFont="1" applyFill="1" applyBorder="1" applyAlignment="1" applyProtection="1">
      <alignment horizontal="center" vertical="center"/>
      <protection/>
    </xf>
    <xf numFmtId="0" fontId="20" fillId="0" borderId="58" xfId="0" applyFont="1" applyFill="1" applyBorder="1" applyAlignment="1" applyProtection="1">
      <alignment horizontal="center" vertical="center"/>
      <protection/>
    </xf>
    <xf numFmtId="0" fontId="20" fillId="0" borderId="59" xfId="0" applyFont="1" applyFill="1" applyBorder="1" applyAlignment="1" applyProtection="1">
      <alignment horizontal="center" vertical="center"/>
      <protection/>
    </xf>
    <xf numFmtId="0" fontId="20" fillId="0" borderId="62" xfId="0" applyFont="1" applyFill="1" applyBorder="1" applyAlignment="1" applyProtection="1">
      <alignment horizontal="center" vertical="center"/>
      <protection/>
    </xf>
    <xf numFmtId="56" fontId="0" fillId="0" borderId="63" xfId="0" applyNumberFormat="1" applyBorder="1" applyAlignment="1">
      <alignment horizontal="center" vertical="center"/>
    </xf>
    <xf numFmtId="56" fontId="0" fillId="0" borderId="23" xfId="0" applyNumberFormat="1" applyBorder="1" applyAlignment="1">
      <alignment horizontal="center" vertical="center"/>
    </xf>
    <xf numFmtId="56" fontId="0" fillId="0" borderId="64" xfId="0" applyNumberFormat="1" applyBorder="1" applyAlignment="1">
      <alignment horizontal="center" vertic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56" fontId="0" fillId="0" borderId="34" xfId="0" applyNumberFormat="1" applyBorder="1" applyAlignment="1">
      <alignment horizontal="center" vertical="center"/>
    </xf>
    <xf numFmtId="56" fontId="0" fillId="0" borderId="68" xfId="0" applyNumberFormat="1" applyBorder="1" applyAlignment="1">
      <alignment horizontal="center" vertical="center"/>
    </xf>
    <xf numFmtId="0" fontId="0" fillId="0" borderId="69" xfId="0" applyBorder="1" applyAlignment="1">
      <alignment horizontal="center" vertical="center"/>
    </xf>
    <xf numFmtId="56" fontId="0" fillId="0" borderId="69" xfId="0" applyNumberFormat="1" applyBorder="1" applyAlignment="1">
      <alignment horizontal="center" vertical="center"/>
    </xf>
    <xf numFmtId="0" fontId="25" fillId="0" borderId="38" xfId="0" applyFont="1" applyBorder="1" applyAlignment="1">
      <alignment horizontal="center" wrapText="1"/>
    </xf>
    <xf numFmtId="0" fontId="25" fillId="0" borderId="40" xfId="0" applyFont="1" applyBorder="1" applyAlignment="1">
      <alignment horizontal="center"/>
    </xf>
    <xf numFmtId="0" fontId="0" fillId="0" borderId="0" xfId="0" applyAlignment="1">
      <alignment horizontal="center"/>
    </xf>
    <xf numFmtId="185" fontId="0" fillId="0" borderId="0" xfId="0" applyNumberFormat="1" applyFill="1" applyBorder="1" applyAlignment="1">
      <alignment horizontal="center"/>
    </xf>
    <xf numFmtId="0" fontId="0" fillId="0" borderId="13" xfId="0" applyBorder="1" applyAlignment="1">
      <alignment horizontal="center"/>
    </xf>
    <xf numFmtId="0" fontId="0" fillId="0" borderId="13" xfId="0" applyFill="1" applyBorder="1" applyAlignment="1">
      <alignment horizontal="center"/>
    </xf>
    <xf numFmtId="0" fontId="11" fillId="0" borderId="26" xfId="0" applyFont="1" applyFill="1" applyBorder="1" applyAlignment="1" applyProtection="1">
      <alignment horizontal="center" vertical="center"/>
      <protection/>
    </xf>
    <xf numFmtId="0" fontId="11" fillId="0" borderId="22" xfId="0" applyFont="1" applyFill="1" applyBorder="1" applyAlignment="1" applyProtection="1">
      <alignment horizontal="center" vertical="center"/>
      <protection/>
    </xf>
    <xf numFmtId="0" fontId="11" fillId="0" borderId="25" xfId="0" applyFont="1" applyFill="1" applyBorder="1" applyAlignment="1" applyProtection="1">
      <alignment horizontal="center" vertical="center"/>
      <protection/>
    </xf>
    <xf numFmtId="0" fontId="18" fillId="0" borderId="26" xfId="0" applyFont="1" applyBorder="1" applyAlignment="1" applyProtection="1">
      <alignment horizontal="center" vertical="center" textRotation="255" wrapText="1"/>
      <protection/>
    </xf>
    <xf numFmtId="0" fontId="18" fillId="0" borderId="22" xfId="0" applyFont="1" applyBorder="1" applyAlignment="1" applyProtection="1">
      <alignment horizontal="center" vertical="center" textRotation="255" wrapText="1"/>
      <protection/>
    </xf>
    <xf numFmtId="0" fontId="18" fillId="0" borderId="25" xfId="0" applyFont="1" applyBorder="1" applyAlignment="1" applyProtection="1">
      <alignment horizontal="center" vertical="center" textRotation="255" wrapText="1"/>
      <protection/>
    </xf>
    <xf numFmtId="0" fontId="11" fillId="0" borderId="0"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xf>
    <xf numFmtId="0" fontId="5" fillId="0" borderId="53" xfId="0" applyFont="1" applyBorder="1" applyAlignment="1" applyProtection="1">
      <alignment horizontal="center" vertical="center"/>
      <protection/>
    </xf>
    <xf numFmtId="0" fontId="16" fillId="0" borderId="54" xfId="0" applyFont="1" applyBorder="1" applyAlignment="1" applyProtection="1">
      <alignment horizontal="center" vertical="center"/>
      <protection/>
    </xf>
    <xf numFmtId="0" fontId="5" fillId="0" borderId="55" xfId="0" applyFont="1" applyBorder="1" applyAlignment="1" applyProtection="1">
      <alignment/>
      <protection/>
    </xf>
    <xf numFmtId="0" fontId="5" fillId="0" borderId="60" xfId="0" applyFont="1" applyBorder="1" applyAlignment="1" applyProtection="1">
      <alignment/>
      <protection/>
    </xf>
    <xf numFmtId="0" fontId="5" fillId="0" borderId="56" xfId="0" applyFont="1" applyBorder="1" applyAlignment="1" applyProtection="1">
      <alignment/>
      <protection/>
    </xf>
    <xf numFmtId="0" fontId="5" fillId="0" borderId="57" xfId="0" applyFont="1" applyBorder="1" applyAlignment="1" applyProtection="1">
      <alignment/>
      <protection/>
    </xf>
    <xf numFmtId="0" fontId="5" fillId="0" borderId="61" xfId="0" applyFont="1" applyBorder="1" applyAlignment="1" applyProtection="1">
      <alignment/>
      <protection/>
    </xf>
    <xf numFmtId="0" fontId="5" fillId="0" borderId="58" xfId="0" applyFont="1" applyBorder="1" applyAlignment="1" applyProtection="1">
      <alignment/>
      <protection/>
    </xf>
    <xf numFmtId="0" fontId="5" fillId="0" borderId="59" xfId="0" applyFont="1" applyBorder="1" applyAlignment="1" applyProtection="1">
      <alignment/>
      <protection/>
    </xf>
    <xf numFmtId="0" fontId="5" fillId="0" borderId="62" xfId="0" applyFont="1" applyBorder="1" applyAlignment="1" applyProtection="1">
      <alignment/>
      <protection/>
    </xf>
    <xf numFmtId="0" fontId="5" fillId="0" borderId="0" xfId="0" applyFont="1" applyFill="1" applyBorder="1" applyAlignment="1">
      <alignment horizontal="center"/>
    </xf>
    <xf numFmtId="0" fontId="34" fillId="0" borderId="0" xfId="0" applyFont="1" applyBorder="1" applyAlignment="1">
      <alignment horizontal="center" vertical="center"/>
    </xf>
    <xf numFmtId="0" fontId="5" fillId="0" borderId="54" xfId="0" applyFont="1" applyBorder="1" applyAlignment="1" applyProtection="1">
      <alignment horizontal="center"/>
      <protection/>
    </xf>
    <xf numFmtId="0" fontId="5" fillId="0" borderId="55" xfId="0" applyFont="1" applyBorder="1" applyAlignment="1" applyProtection="1">
      <alignment horizontal="center"/>
      <protection/>
    </xf>
    <xf numFmtId="0" fontId="5" fillId="0" borderId="60" xfId="0" applyFont="1" applyBorder="1" applyAlignment="1" applyProtection="1">
      <alignment horizontal="center"/>
      <protection/>
    </xf>
    <xf numFmtId="0" fontId="5" fillId="0" borderId="56" xfId="0" applyFont="1" applyBorder="1" applyAlignment="1" applyProtection="1">
      <alignment horizontal="center"/>
      <protection/>
    </xf>
    <xf numFmtId="0" fontId="5" fillId="0" borderId="57" xfId="0" applyFont="1" applyBorder="1" applyAlignment="1" applyProtection="1">
      <alignment horizontal="center"/>
      <protection/>
    </xf>
    <xf numFmtId="0" fontId="5" fillId="0" borderId="61" xfId="0" applyFont="1" applyBorder="1" applyAlignment="1" applyProtection="1">
      <alignment horizontal="center"/>
      <protection/>
    </xf>
    <xf numFmtId="0" fontId="5" fillId="0" borderId="58" xfId="0" applyFont="1" applyBorder="1" applyAlignment="1" applyProtection="1">
      <alignment horizontal="center"/>
      <protection/>
    </xf>
    <xf numFmtId="0" fontId="5" fillId="0" borderId="59" xfId="0" applyFont="1" applyBorder="1" applyAlignment="1" applyProtection="1">
      <alignment horizontal="center"/>
      <protection/>
    </xf>
    <xf numFmtId="0" fontId="5" fillId="0" borderId="62" xfId="0" applyFont="1" applyBorder="1" applyAlignment="1" applyProtection="1">
      <alignment horizontal="center"/>
      <protection/>
    </xf>
    <xf numFmtId="0" fontId="5" fillId="0" borderId="54" xfId="0" applyFont="1" applyFill="1" applyBorder="1" applyAlignment="1" applyProtection="1">
      <alignment horizontal="center"/>
      <protection/>
    </xf>
    <xf numFmtId="0" fontId="37" fillId="0" borderId="53" xfId="0" applyFont="1" applyBorder="1" applyAlignment="1" applyProtection="1">
      <alignment horizontal="center" vertical="center"/>
      <protection/>
    </xf>
    <xf numFmtId="0" fontId="37" fillId="0" borderId="0" xfId="0" applyFont="1" applyAlignment="1">
      <alignment horizontal="center" vertical="center"/>
    </xf>
    <xf numFmtId="0" fontId="28" fillId="0" borderId="0" xfId="0" applyFont="1" applyBorder="1" applyAlignment="1">
      <alignment horizontal="right"/>
    </xf>
    <xf numFmtId="0" fontId="35" fillId="0" borderId="26" xfId="0" applyFont="1" applyBorder="1" applyAlignment="1" applyProtection="1">
      <alignment horizontal="center" vertical="center" textRotation="255" wrapText="1"/>
      <protection/>
    </xf>
    <xf numFmtId="0" fontId="35" fillId="0" borderId="22" xfId="0" applyFont="1" applyBorder="1" applyAlignment="1" applyProtection="1">
      <alignment horizontal="center" vertical="center" textRotation="255" wrapText="1"/>
      <protection/>
    </xf>
    <xf numFmtId="0" fontId="35" fillId="0" borderId="25" xfId="0" applyFont="1" applyBorder="1" applyAlignment="1" applyProtection="1">
      <alignment horizontal="center" vertical="center" textRotation="255" wrapText="1"/>
      <protection/>
    </xf>
    <xf numFmtId="0" fontId="37" fillId="0" borderId="54" xfId="0" applyFont="1" applyFill="1" applyBorder="1" applyAlignment="1" applyProtection="1">
      <alignment horizontal="center"/>
      <protection/>
    </xf>
    <xf numFmtId="0" fontId="37" fillId="0" borderId="55" xfId="0" applyFont="1" applyBorder="1" applyAlignment="1" applyProtection="1">
      <alignment horizontal="center"/>
      <protection/>
    </xf>
    <xf numFmtId="0" fontId="37" fillId="0" borderId="60" xfId="0" applyFont="1" applyBorder="1" applyAlignment="1" applyProtection="1">
      <alignment horizontal="center"/>
      <protection/>
    </xf>
    <xf numFmtId="0" fontId="37" fillId="0" borderId="56" xfId="0" applyFont="1" applyBorder="1" applyAlignment="1" applyProtection="1">
      <alignment horizontal="center"/>
      <protection/>
    </xf>
    <xf numFmtId="0" fontId="37" fillId="0" borderId="57" xfId="0" applyFont="1" applyBorder="1" applyAlignment="1" applyProtection="1">
      <alignment horizontal="center"/>
      <protection/>
    </xf>
    <xf numFmtId="0" fontId="37" fillId="0" borderId="61" xfId="0" applyFont="1" applyBorder="1" applyAlignment="1" applyProtection="1">
      <alignment horizontal="center"/>
      <protection/>
    </xf>
    <xf numFmtId="0" fontId="37" fillId="0" borderId="58" xfId="0" applyFont="1" applyBorder="1" applyAlignment="1" applyProtection="1">
      <alignment horizontal="center"/>
      <protection/>
    </xf>
    <xf numFmtId="0" fontId="37" fillId="0" borderId="59" xfId="0" applyFont="1" applyBorder="1" applyAlignment="1" applyProtection="1">
      <alignment horizontal="center"/>
      <protection/>
    </xf>
    <xf numFmtId="0" fontId="37" fillId="0" borderId="62" xfId="0" applyFont="1" applyBorder="1" applyAlignment="1" applyProtection="1">
      <alignment horizontal="center"/>
      <protection/>
    </xf>
    <xf numFmtId="0" fontId="37" fillId="0" borderId="54" xfId="0" applyFont="1" applyBorder="1" applyAlignment="1" applyProtection="1">
      <alignment horizontal="center" vertical="center"/>
      <protection/>
    </xf>
    <xf numFmtId="0" fontId="37" fillId="0" borderId="55" xfId="0" applyFont="1" applyBorder="1" applyAlignment="1" applyProtection="1">
      <alignment horizontal="center" vertical="center"/>
      <protection/>
    </xf>
    <xf numFmtId="0" fontId="37" fillId="0" borderId="60" xfId="0" applyFont="1" applyBorder="1" applyAlignment="1" applyProtection="1">
      <alignment horizontal="center" vertical="center"/>
      <protection/>
    </xf>
    <xf numFmtId="0" fontId="37" fillId="0" borderId="56" xfId="0" applyFont="1" applyBorder="1" applyAlignment="1" applyProtection="1">
      <alignment horizontal="center" vertical="center"/>
      <protection/>
    </xf>
    <xf numFmtId="0" fontId="37" fillId="0" borderId="57" xfId="0" applyFont="1" applyBorder="1" applyAlignment="1" applyProtection="1">
      <alignment horizontal="center" vertical="center"/>
      <protection/>
    </xf>
    <xf numFmtId="0" fontId="37" fillId="0" borderId="61" xfId="0" applyFont="1" applyBorder="1" applyAlignment="1" applyProtection="1">
      <alignment horizontal="center" vertical="center"/>
      <protection/>
    </xf>
    <xf numFmtId="0" fontId="37" fillId="0" borderId="58" xfId="0" applyFont="1" applyBorder="1" applyAlignment="1" applyProtection="1">
      <alignment horizontal="center" vertical="center"/>
      <protection/>
    </xf>
    <xf numFmtId="0" fontId="37" fillId="0" borderId="59" xfId="0" applyFont="1" applyBorder="1" applyAlignment="1" applyProtection="1">
      <alignment horizontal="center" vertical="center"/>
      <protection/>
    </xf>
    <xf numFmtId="0" fontId="37" fillId="0" borderId="62" xfId="0" applyFont="1" applyBorder="1" applyAlignment="1" applyProtection="1">
      <alignment horizontal="center" vertical="center"/>
      <protection/>
    </xf>
    <xf numFmtId="0" fontId="36" fillId="0" borderId="54" xfId="0" applyFont="1" applyBorder="1" applyAlignment="1" applyProtection="1">
      <alignment horizontal="center" vertical="center"/>
      <protection/>
    </xf>
    <xf numFmtId="0" fontId="36" fillId="0" borderId="55" xfId="0" applyFont="1" applyBorder="1" applyAlignment="1" applyProtection="1">
      <alignment horizontal="center" vertical="center"/>
      <protection/>
    </xf>
    <xf numFmtId="0" fontId="36" fillId="0" borderId="60" xfId="0" applyFont="1" applyBorder="1" applyAlignment="1" applyProtection="1">
      <alignment horizontal="center" vertical="center"/>
      <protection/>
    </xf>
    <xf numFmtId="0" fontId="36" fillId="0" borderId="56" xfId="0" applyFont="1" applyBorder="1" applyAlignment="1" applyProtection="1">
      <alignment horizontal="center" vertical="center"/>
      <protection/>
    </xf>
    <xf numFmtId="0" fontId="36" fillId="0" borderId="57" xfId="0" applyFont="1" applyBorder="1" applyAlignment="1" applyProtection="1">
      <alignment horizontal="center" vertical="center"/>
      <protection/>
    </xf>
    <xf numFmtId="0" fontId="36" fillId="0" borderId="61" xfId="0" applyFont="1" applyBorder="1" applyAlignment="1" applyProtection="1">
      <alignment horizontal="center" vertical="center"/>
      <protection/>
    </xf>
    <xf numFmtId="0" fontId="36" fillId="0" borderId="58" xfId="0" applyFont="1" applyBorder="1" applyAlignment="1" applyProtection="1">
      <alignment horizontal="center" vertical="center"/>
      <protection/>
    </xf>
    <xf numFmtId="0" fontId="36" fillId="0" borderId="59" xfId="0" applyFont="1" applyBorder="1" applyAlignment="1" applyProtection="1">
      <alignment horizontal="center" vertical="center"/>
      <protection/>
    </xf>
    <xf numFmtId="0" fontId="36" fillId="0" borderId="62" xfId="0" applyFont="1" applyBorder="1" applyAlignment="1" applyProtection="1">
      <alignment horizontal="center" vertical="center"/>
      <protection/>
    </xf>
    <xf numFmtId="0" fontId="17" fillId="0" borderId="15" xfId="0" applyFont="1" applyBorder="1" applyAlignment="1" applyProtection="1">
      <alignment horizontal="center" vertical="center"/>
      <protection/>
    </xf>
    <xf numFmtId="0" fontId="17" fillId="0" borderId="14" xfId="0" applyFont="1" applyBorder="1" applyAlignment="1" applyProtection="1">
      <alignment horizontal="center" vertical="center"/>
      <protection/>
    </xf>
    <xf numFmtId="0" fontId="17" fillId="0" borderId="12" xfId="0" applyFont="1" applyBorder="1" applyAlignment="1" applyProtection="1">
      <alignment horizontal="center" vertical="center"/>
      <protection/>
    </xf>
    <xf numFmtId="0" fontId="30" fillId="0" borderId="0" xfId="0" applyFont="1" applyAlignment="1">
      <alignment horizontal="center"/>
    </xf>
    <xf numFmtId="0" fontId="30" fillId="0" borderId="18" xfId="0" applyFont="1" applyBorder="1" applyAlignment="1" applyProtection="1">
      <alignment horizontal="center" vertical="center"/>
      <protection/>
    </xf>
    <xf numFmtId="0" fontId="23" fillId="0" borderId="0"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23" fillId="0" borderId="13" xfId="0" applyFont="1" applyBorder="1" applyAlignment="1">
      <alignment horizontal="center"/>
    </xf>
    <xf numFmtId="0" fontId="23" fillId="0" borderId="13" xfId="0" applyFont="1" applyBorder="1" applyAlignment="1" applyProtection="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4179;&#26412;&#12288;&#36020;&#23439;\AppData\Local\Microsoft\Windows\Temporary%20Internet%20Files\Low\Content.IE5\TD3DCAEK\&#65320;&#65298;&#65296;%205&#12475;&#12483;&#12488;&#12510;&#12483;&#12481;&#31179;&#65326;&#65317;&#65335;&#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次入力"/>
      <sheetName val="1次星取"/>
      <sheetName val="１次予測"/>
      <sheetName val="明日はこうなる予"/>
      <sheetName val="決勝入力 "/>
      <sheetName val="決勝(上位)"/>
      <sheetName val="決勝（下位）"/>
      <sheetName val="決勝予測"/>
      <sheetName val="明日はこうなる決"/>
      <sheetName val="Ｈ２０ 5セットマッチ秋ＮＥＷ２"/>
    </sheetNames>
    <sheetDataSet>
      <sheetData sheetId="1">
        <row r="1">
          <cell r="A1" t="str">
            <v>平成２０年度秋季関東大学女子１部バレーボールリーグ戦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P64"/>
  <sheetViews>
    <sheetView zoomScale="70" zoomScaleNormal="70" zoomScalePageLayoutView="0" workbookViewId="0" topLeftCell="A1">
      <selection activeCell="AN21" sqref="AN21"/>
    </sheetView>
  </sheetViews>
  <sheetFormatPr defaultColWidth="11.25390625" defaultRowHeight="13.5"/>
  <cols>
    <col min="1" max="1" width="4.00390625" style="181" bestFit="1" customWidth="1"/>
    <col min="2" max="2" width="9.75390625" style="181" bestFit="1" customWidth="1"/>
    <col min="3" max="3" width="1.875" style="181" customWidth="1"/>
    <col min="4" max="4" width="8.375" style="179" customWidth="1"/>
    <col min="5" max="5" width="8.625" style="179" hidden="1" customWidth="1"/>
    <col min="6" max="6" width="4.75390625" style="180" customWidth="1"/>
    <col min="7" max="7" width="4.75390625" style="179" customWidth="1"/>
    <col min="8" max="8" width="4.75390625" style="180" customWidth="1"/>
    <col min="9" max="9" width="8.625" style="179" hidden="1" customWidth="1"/>
    <col min="10" max="10" width="8.625" style="179" customWidth="1"/>
    <col min="11" max="11" width="4.75390625" style="179" hidden="1" customWidth="1"/>
    <col min="12" max="12" width="8.625" style="179" customWidth="1"/>
    <col min="13" max="13" width="8.625" style="179" hidden="1" customWidth="1"/>
    <col min="14" max="14" width="4.75390625" style="180" customWidth="1"/>
    <col min="15" max="15" width="4.75390625" style="179" customWidth="1"/>
    <col min="16" max="16" width="4.50390625" style="180" customWidth="1"/>
    <col min="17" max="17" width="8.625" style="179" hidden="1" customWidth="1"/>
    <col min="18" max="18" width="8.625" style="179" customWidth="1"/>
    <col min="19" max="19" width="0.2421875" style="179" hidden="1" customWidth="1"/>
    <col min="20" max="20" width="8.625" style="179" customWidth="1"/>
    <col min="21" max="21" width="8.625" style="179" hidden="1" customWidth="1"/>
    <col min="22" max="22" width="4.75390625" style="180" customWidth="1"/>
    <col min="23" max="23" width="4.75390625" style="179" customWidth="1"/>
    <col min="24" max="24" width="4.75390625" style="180" customWidth="1"/>
    <col min="25" max="25" width="8.625" style="179" hidden="1" customWidth="1"/>
    <col min="26" max="26" width="8.50390625" style="179" customWidth="1"/>
    <col min="27" max="27" width="0.37109375" style="179" hidden="1" customWidth="1"/>
    <col min="28" max="28" width="8.625" style="179" customWidth="1"/>
    <col min="29" max="29" width="8.625" style="179" hidden="1" customWidth="1"/>
    <col min="30" max="30" width="4.75390625" style="180" customWidth="1"/>
    <col min="31" max="31" width="4.75390625" style="179" customWidth="1"/>
    <col min="32" max="32" width="4.75390625" style="180" customWidth="1"/>
    <col min="33" max="33" width="8.625" style="179" hidden="1" customWidth="1"/>
    <col min="34" max="34" width="8.50390625" style="179" customWidth="1"/>
    <col min="35" max="35" width="4.75390625" style="181" hidden="1" customWidth="1"/>
    <col min="36" max="36" width="8.625" style="181" customWidth="1"/>
    <col min="37" max="37" width="8.625" style="181" hidden="1" customWidth="1"/>
    <col min="38" max="40" width="4.75390625" style="181" customWidth="1"/>
    <col min="41" max="41" width="8.625" style="181" hidden="1" customWidth="1"/>
    <col min="42" max="42" width="8.625" style="181" customWidth="1"/>
    <col min="43" max="16384" width="11.25390625" style="181" customWidth="1"/>
  </cols>
  <sheetData>
    <row r="1" spans="1:3" ht="12.75">
      <c r="A1" s="178"/>
      <c r="B1" s="178" t="s">
        <v>30</v>
      </c>
      <c r="C1" s="178"/>
    </row>
    <row r="2" spans="1:34" ht="12.75">
      <c r="A2" s="178">
        <v>1</v>
      </c>
      <c r="B2" s="194" t="s">
        <v>113</v>
      </c>
      <c r="C2" s="182"/>
      <c r="D2" s="183" t="s">
        <v>24</v>
      </c>
      <c r="E2" s="183"/>
      <c r="F2" s="184"/>
      <c r="G2" s="183"/>
      <c r="H2" s="184"/>
      <c r="I2" s="183"/>
      <c r="J2" s="183"/>
      <c r="K2" s="183"/>
      <c r="L2" s="183"/>
      <c r="M2" s="183"/>
      <c r="N2" s="184"/>
      <c r="O2" s="183"/>
      <c r="P2" s="184"/>
      <c r="Q2" s="183"/>
      <c r="R2" s="183"/>
      <c r="S2" s="183"/>
      <c r="T2" s="183"/>
      <c r="U2" s="183"/>
      <c r="V2" s="184"/>
      <c r="W2" s="183"/>
      <c r="X2" s="184"/>
      <c r="Y2" s="183"/>
      <c r="Z2" s="183"/>
      <c r="AA2" s="183"/>
      <c r="AB2" s="183"/>
      <c r="AC2" s="183"/>
      <c r="AD2" s="184"/>
      <c r="AE2" s="183"/>
      <c r="AF2" s="184"/>
      <c r="AG2" s="183"/>
      <c r="AH2" s="183"/>
    </row>
    <row r="3" spans="1:42" ht="12.75">
      <c r="A3" s="178">
        <v>2</v>
      </c>
      <c r="B3" s="194" t="s">
        <v>104</v>
      </c>
      <c r="C3" s="182"/>
      <c r="D3" s="185" t="s">
        <v>19</v>
      </c>
      <c r="E3" s="186"/>
      <c r="F3" s="187"/>
      <c r="G3" s="186"/>
      <c r="H3" s="187"/>
      <c r="I3" s="186"/>
      <c r="J3" s="188" t="s">
        <v>19</v>
      </c>
      <c r="K3" s="186"/>
      <c r="L3" s="185" t="s">
        <v>19</v>
      </c>
      <c r="M3" s="186"/>
      <c r="N3" s="187"/>
      <c r="O3" s="186"/>
      <c r="P3" s="187"/>
      <c r="Q3" s="186"/>
      <c r="R3" s="188" t="s">
        <v>19</v>
      </c>
      <c r="S3" s="186"/>
      <c r="T3" s="185" t="s">
        <v>19</v>
      </c>
      <c r="U3" s="186"/>
      <c r="V3" s="187"/>
      <c r="W3" s="186"/>
      <c r="X3" s="187"/>
      <c r="Y3" s="186"/>
      <c r="Z3" s="188" t="s">
        <v>19</v>
      </c>
      <c r="AA3" s="186"/>
      <c r="AB3" s="185" t="s">
        <v>19</v>
      </c>
      <c r="AC3" s="186"/>
      <c r="AD3" s="187"/>
      <c r="AE3" s="186"/>
      <c r="AF3" s="187"/>
      <c r="AG3" s="186"/>
      <c r="AH3" s="188" t="s">
        <v>19</v>
      </c>
      <c r="AI3" s="279"/>
      <c r="AJ3" s="185" t="s">
        <v>19</v>
      </c>
      <c r="AK3" s="186"/>
      <c r="AL3" s="187"/>
      <c r="AM3" s="186"/>
      <c r="AN3" s="187"/>
      <c r="AO3" s="186"/>
      <c r="AP3" s="188" t="s">
        <v>19</v>
      </c>
    </row>
    <row r="4" spans="1:42" ht="12.75">
      <c r="A4" s="178">
        <v>3</v>
      </c>
      <c r="B4" s="194" t="s">
        <v>105</v>
      </c>
      <c r="C4" s="182"/>
      <c r="D4" s="189"/>
      <c r="E4" s="183">
        <f>IF(H4="",IF(F4="","",IF(F4="",IF(H4&lt;24,25,H4+2),F4)),IF(H4&lt;24,25,H4+2))</f>
        <v>25</v>
      </c>
      <c r="F4" s="195"/>
      <c r="G4" s="183" t="s">
        <v>10</v>
      </c>
      <c r="H4" s="195">
        <v>12</v>
      </c>
      <c r="I4" s="183">
        <f>IF(F4="",IF(H4="","",IF(H4="",IF(F4&lt;24,25,F4+2),H4)),IF(F4&lt;24,25,F4+2))</f>
        <v>12</v>
      </c>
      <c r="J4" s="190"/>
      <c r="K4" s="183"/>
      <c r="L4" s="189"/>
      <c r="M4" s="183">
        <f>IF(P4="",IF(N4="","",IF(N4="",IF(P4&lt;24,25,P4+2),N4)),IF(P4&lt;24,25,P4+2))</f>
        <v>25</v>
      </c>
      <c r="N4" s="195"/>
      <c r="O4" s="183" t="s">
        <v>10</v>
      </c>
      <c r="P4" s="195">
        <v>22</v>
      </c>
      <c r="Q4" s="183">
        <f aca="true" t="shared" si="0" ref="Q4:Q49">IF(N4="",IF(P4="","",IF(P4="",IF(N4&lt;24,25,N4+2),P4)),IF(N4&lt;24,25,N4+2))</f>
        <v>22</v>
      </c>
      <c r="R4" s="190"/>
      <c r="S4" s="183"/>
      <c r="T4" s="189"/>
      <c r="U4" s="183">
        <f>IF(X4="",IF(V4="","",IF(V4="",IF(X4&lt;24,25,X4+2),V4)),IF(X4&lt;24,25,X4+2))</f>
        <v>25</v>
      </c>
      <c r="V4" s="195"/>
      <c r="W4" s="183" t="s">
        <v>10</v>
      </c>
      <c r="X4" s="195">
        <v>23</v>
      </c>
      <c r="Y4" s="183">
        <f aca="true" t="shared" si="1" ref="Y4:Y49">IF(V4="",IF(X4="","",IF(X4="",IF(V4&lt;24,25,V4+2),X4)),IF(V4&lt;24,25,V4+2))</f>
        <v>23</v>
      </c>
      <c r="Z4" s="190"/>
      <c r="AA4" s="183"/>
      <c r="AB4" s="189"/>
      <c r="AC4" s="183">
        <f>IF(AF4="",IF(AD4="","",IF(AD4="",IF(AF4&lt;24,25,AF4+2),AD4)),IF(AF4&lt;24,25,AF4+2))</f>
        <v>25</v>
      </c>
      <c r="AD4" s="195"/>
      <c r="AE4" s="183" t="s">
        <v>10</v>
      </c>
      <c r="AF4" s="195">
        <v>17</v>
      </c>
      <c r="AG4" s="183">
        <f aca="true" t="shared" si="2" ref="AG4:AG49">IF(AD4="",IF(AF4="","",IF(AF4="",IF(AD4&lt;24,25,AD4+2),AF4)),IF(AD4&lt;24,25,AD4+2))</f>
        <v>17</v>
      </c>
      <c r="AH4" s="190"/>
      <c r="AI4" s="280"/>
      <c r="AJ4" s="189"/>
      <c r="AK4" s="183">
        <f>IF(AN4="",IF(AL4="","",IF(AL4="",IF(AN4&lt;24,25,AN4+2),AL4)),IF(AN4&lt;24,25,AN4+2))</f>
        <v>25</v>
      </c>
      <c r="AL4" s="195"/>
      <c r="AM4" s="183" t="s">
        <v>10</v>
      </c>
      <c r="AN4" s="195">
        <v>16</v>
      </c>
      <c r="AO4" s="183">
        <f>IF(AL4="",IF(AN4="","",IF(AN4="",IF(AL4&lt;24,25,AL4+2),AN4)),IF(AL4&lt;24,25,AL4+2))</f>
        <v>16</v>
      </c>
      <c r="AP4" s="190"/>
    </row>
    <row r="5" spans="1:42" ht="12.75">
      <c r="A5" s="178">
        <v>4</v>
      </c>
      <c r="B5" s="194" t="s">
        <v>107</v>
      </c>
      <c r="C5" s="182"/>
      <c r="D5" s="189"/>
      <c r="E5" s="183">
        <f aca="true" t="shared" si="3" ref="E5:E49">IF(H5="",IF(F5="","",IF(F5="",IF(H5&lt;24,25,H5+2),F5)),IF(H5&lt;24,25,H5+2))</f>
        <v>25</v>
      </c>
      <c r="F5" s="195"/>
      <c r="G5" s="183" t="s">
        <v>50</v>
      </c>
      <c r="H5" s="195">
        <v>18</v>
      </c>
      <c r="I5" s="183">
        <f aca="true" t="shared" si="4" ref="I5:I49">IF(F5="",IF(H5="","",IF(H5="",IF(F5&lt;24,25,F5+2),H5)),IF(F5&lt;24,25,F5+2))</f>
        <v>18</v>
      </c>
      <c r="J5" s="190"/>
      <c r="K5" s="183"/>
      <c r="L5" s="189"/>
      <c r="M5" s="183">
        <f aca="true" t="shared" si="5" ref="M5:M49">IF(P5="",IF(N5="","",IF(N5="",IF(P5&lt;24,25,P5+2),N5)),IF(P5&lt;24,25,P5+2))</f>
        <v>13</v>
      </c>
      <c r="N5" s="195">
        <v>13</v>
      </c>
      <c r="O5" s="183" t="s">
        <v>50</v>
      </c>
      <c r="P5" s="195"/>
      <c r="Q5" s="183">
        <f t="shared" si="0"/>
        <v>25</v>
      </c>
      <c r="R5" s="190"/>
      <c r="S5" s="183"/>
      <c r="T5" s="189"/>
      <c r="U5" s="183">
        <f aca="true" t="shared" si="6" ref="U5:U49">IF(X5="",IF(V5="","",IF(V5="",IF(X5&lt;24,25,X5+2),V5)),IF(X5&lt;24,25,X5+2))</f>
        <v>25</v>
      </c>
      <c r="V5" s="195"/>
      <c r="W5" s="183" t="s">
        <v>50</v>
      </c>
      <c r="X5" s="195">
        <v>13</v>
      </c>
      <c r="Y5" s="183">
        <f t="shared" si="1"/>
        <v>13</v>
      </c>
      <c r="Z5" s="190"/>
      <c r="AA5" s="183"/>
      <c r="AB5" s="189"/>
      <c r="AC5" s="183">
        <f aca="true" t="shared" si="7" ref="AC5:AC49">IF(AF5="",IF(AD5="","",IF(AD5="",IF(AF5&lt;24,25,AF5+2),AD5)),IF(AF5&lt;24,25,AF5+2))</f>
        <v>25</v>
      </c>
      <c r="AD5" s="195"/>
      <c r="AE5" s="183" t="s">
        <v>50</v>
      </c>
      <c r="AF5" s="195">
        <v>20</v>
      </c>
      <c r="AG5" s="183">
        <f t="shared" si="2"/>
        <v>20</v>
      </c>
      <c r="AH5" s="190"/>
      <c r="AI5" s="280"/>
      <c r="AJ5" s="189"/>
      <c r="AK5" s="183">
        <f>IF(AN5="",IF(AL5="","",IF(AL5="",IF(AN5&lt;24,25,AN5+2),AL5)),IF(AN5&lt;24,25,AN5+2))</f>
        <v>25</v>
      </c>
      <c r="AL5" s="195"/>
      <c r="AM5" s="183" t="s">
        <v>10</v>
      </c>
      <c r="AN5" s="195">
        <v>15</v>
      </c>
      <c r="AO5" s="183">
        <f>IF(AL5="",IF(AN5="","",IF(AN5="",IF(AL5&lt;24,25,AL5+2),AN5)),IF(AL5&lt;24,25,AL5+2))</f>
        <v>15</v>
      </c>
      <c r="AP5" s="190"/>
    </row>
    <row r="6" spans="1:42" ht="12.75">
      <c r="A6" s="178">
        <v>5</v>
      </c>
      <c r="B6" s="194" t="s">
        <v>106</v>
      </c>
      <c r="C6" s="182"/>
      <c r="D6" s="189" t="str">
        <f>$B$5</f>
        <v>大東文化</v>
      </c>
      <c r="E6" s="183">
        <f t="shared" si="3"/>
        <v>25</v>
      </c>
      <c r="F6" s="195"/>
      <c r="G6" s="183" t="s">
        <v>49</v>
      </c>
      <c r="H6" s="195">
        <v>11</v>
      </c>
      <c r="I6" s="183">
        <f t="shared" si="4"/>
        <v>11</v>
      </c>
      <c r="J6" s="190" t="str">
        <f>$B$8</f>
        <v>武蔵短期</v>
      </c>
      <c r="K6" s="183"/>
      <c r="L6" s="189" t="str">
        <f>$B$6</f>
        <v>都留文科</v>
      </c>
      <c r="M6" s="183">
        <f t="shared" si="5"/>
        <v>25</v>
      </c>
      <c r="N6" s="195"/>
      <c r="O6" s="183" t="s">
        <v>49</v>
      </c>
      <c r="P6" s="195">
        <v>8</v>
      </c>
      <c r="Q6" s="183">
        <f>IF(N6="",IF(P6="","",IF(P6="",IF(N6&lt;24,25,N6+2),P6)),IF(N6&lt;24,25,N6+2))</f>
        <v>8</v>
      </c>
      <c r="R6" s="190" t="str">
        <f>$B$7</f>
        <v>敬愛大</v>
      </c>
      <c r="S6" s="183"/>
      <c r="T6" s="189" t="str">
        <f>$B$3</f>
        <v>国士舘</v>
      </c>
      <c r="U6" s="183">
        <f t="shared" si="6"/>
        <v>25</v>
      </c>
      <c r="V6" s="195"/>
      <c r="W6" s="183" t="s">
        <v>49</v>
      </c>
      <c r="X6" s="195">
        <v>20</v>
      </c>
      <c r="Y6" s="183">
        <f t="shared" si="1"/>
        <v>20</v>
      </c>
      <c r="Z6" s="190" t="str">
        <f>$B$10</f>
        <v>神奈川</v>
      </c>
      <c r="AA6" s="183"/>
      <c r="AB6" s="189" t="str">
        <f>$B$4</f>
        <v>日本大</v>
      </c>
      <c r="AC6" s="183">
        <f t="shared" si="7"/>
        <v>22</v>
      </c>
      <c r="AD6" s="195">
        <v>22</v>
      </c>
      <c r="AE6" s="183" t="s">
        <v>49</v>
      </c>
      <c r="AF6" s="195"/>
      <c r="AG6" s="183">
        <f t="shared" si="2"/>
        <v>25</v>
      </c>
      <c r="AH6" s="190" t="str">
        <f>$B$9</f>
        <v>桜美林</v>
      </c>
      <c r="AI6" s="280"/>
      <c r="AJ6" s="189" t="str">
        <f>$B$2</f>
        <v>早稲田</v>
      </c>
      <c r="AK6" s="183">
        <f>IF(AN6="",IF(AL6="","",IF(AL6="",IF(AN6&lt;24,25,AN6+2),AL6)),IF(AN6&lt;24,25,AN6+2))</f>
        <v>25</v>
      </c>
      <c r="AL6" s="195"/>
      <c r="AM6" s="183" t="s">
        <v>10</v>
      </c>
      <c r="AN6" s="195">
        <v>18</v>
      </c>
      <c r="AO6" s="183">
        <f>IF(AL6="",IF(AN6="","",IF(AN6="",IF(AL6&lt;24,25,AL6+2),AN6)),IF(AL6&lt;24,25,AL6+2))</f>
        <v>18</v>
      </c>
      <c r="AP6" s="190" t="str">
        <f>$B$11</f>
        <v>白鷗大</v>
      </c>
    </row>
    <row r="7" spans="1:42" ht="12.75">
      <c r="A7" s="178">
        <v>6</v>
      </c>
      <c r="B7" s="194" t="s">
        <v>111</v>
      </c>
      <c r="C7" s="182"/>
      <c r="D7" s="189"/>
      <c r="E7" s="183">
        <f t="shared" si="3"/>
      </c>
      <c r="F7" s="195"/>
      <c r="G7" s="183" t="s">
        <v>49</v>
      </c>
      <c r="H7" s="195"/>
      <c r="I7" s="183">
        <f t="shared" si="4"/>
      </c>
      <c r="J7" s="190"/>
      <c r="K7" s="183"/>
      <c r="L7" s="189"/>
      <c r="M7" s="183">
        <f t="shared" si="5"/>
        <v>25</v>
      </c>
      <c r="N7" s="195"/>
      <c r="O7" s="183" t="s">
        <v>49</v>
      </c>
      <c r="P7" s="195">
        <v>19</v>
      </c>
      <c r="Q7" s="183">
        <f t="shared" si="0"/>
        <v>19</v>
      </c>
      <c r="R7" s="190"/>
      <c r="S7" s="183"/>
      <c r="T7" s="189"/>
      <c r="U7" s="183">
        <f t="shared" si="6"/>
      </c>
      <c r="V7" s="195"/>
      <c r="W7" s="183" t="s">
        <v>49</v>
      </c>
      <c r="X7" s="195"/>
      <c r="Y7" s="183">
        <f t="shared" si="1"/>
      </c>
      <c r="Z7" s="190"/>
      <c r="AA7" s="183"/>
      <c r="AB7" s="189"/>
      <c r="AC7" s="183">
        <f t="shared" si="7"/>
        <v>25</v>
      </c>
      <c r="AD7" s="195"/>
      <c r="AE7" s="183" t="s">
        <v>49</v>
      </c>
      <c r="AF7" s="195">
        <v>16</v>
      </c>
      <c r="AG7" s="183">
        <f t="shared" si="2"/>
        <v>16</v>
      </c>
      <c r="AH7" s="190"/>
      <c r="AI7" s="280"/>
      <c r="AJ7" s="189"/>
      <c r="AK7" s="183">
        <f>IF(AN7="",IF(AL7="","",IF(AL7="",IF(AN7&lt;24,25,AN7+2),AL7)),IF(AN7&lt;24,25,AN7+2))</f>
      </c>
      <c r="AL7" s="195"/>
      <c r="AM7" s="183" t="s">
        <v>10</v>
      </c>
      <c r="AN7" s="195"/>
      <c r="AO7" s="183">
        <f>IF(AL7="",IF(AN7="","",IF(AN7="",IF(AL7&lt;24,25,AL7+2),AN7)),IF(AL7&lt;24,25,AL7+2))</f>
      </c>
      <c r="AP7" s="190"/>
    </row>
    <row r="8" spans="1:42" ht="12.75">
      <c r="A8" s="178">
        <v>7</v>
      </c>
      <c r="B8" s="194" t="s">
        <v>109</v>
      </c>
      <c r="C8" s="182"/>
      <c r="D8" s="191"/>
      <c r="E8" s="192">
        <f>IF(H8="",IF(F8="","",IF(F8="",IF(H8&lt;14,15,H8+2),F8)),IF(H8&lt;14,15,H8+2))</f>
      </c>
      <c r="F8" s="196"/>
      <c r="G8" s="192" t="s">
        <v>49</v>
      </c>
      <c r="H8" s="196"/>
      <c r="I8" s="192">
        <f>IF(F8="",IF(H8="","",IF(H8="",IF(F8&lt;14,15,F8+2),H8)),IF(F8&lt;14,15,F8+2))</f>
      </c>
      <c r="J8" s="193"/>
      <c r="K8" s="192"/>
      <c r="L8" s="191"/>
      <c r="M8" s="192">
        <f>IF(P8="",IF(N8="","",IF(N8="",IF(P8&lt;14,15,P8+2),N8)),IF(P8&lt;14,15,P8+2))</f>
      </c>
      <c r="N8" s="196"/>
      <c r="O8" s="192" t="s">
        <v>49</v>
      </c>
      <c r="P8" s="196"/>
      <c r="Q8" s="192">
        <f>IF(N8="",IF(P8="","",IF(P8="",IF(N8&lt;14,15,N8+2),P8)),IF(N8&lt;14,15,N8+2))</f>
      </c>
      <c r="R8" s="193"/>
      <c r="S8" s="192"/>
      <c r="T8" s="191"/>
      <c r="U8" s="192">
        <f>IF(X8="",IF(V8="","",IF(V8="",IF(X8&lt;14,15,X8+2),V8)),IF(X8&lt;14,15,X8+2))</f>
      </c>
      <c r="V8" s="196"/>
      <c r="W8" s="192" t="s">
        <v>49</v>
      </c>
      <c r="X8" s="196"/>
      <c r="Y8" s="192">
        <f>IF(V8="",IF(X8="","",IF(X8="",IF(V8&lt;14,15,V8+2),X8)),IF(V8&lt;14,15,V8+2))</f>
      </c>
      <c r="Z8" s="193"/>
      <c r="AA8" s="192"/>
      <c r="AB8" s="191"/>
      <c r="AC8" s="192">
        <f>IF(AF8="",IF(AD8="","",IF(AD8="",IF(AF8&lt;14,15,AF8+2),AD8)),IF(AF8&lt;14,15,AF8+2))</f>
      </c>
      <c r="AD8" s="196"/>
      <c r="AE8" s="192" t="s">
        <v>49</v>
      </c>
      <c r="AF8" s="196"/>
      <c r="AG8" s="192">
        <f>IF(AD8="",IF(AF8="","",IF(AF8="",IF(AD8&lt;14,15,AD8+2),AF8)),IF(AD8&lt;14,15,AD8+2))</f>
      </c>
      <c r="AH8" s="193"/>
      <c r="AI8" s="281"/>
      <c r="AJ8" s="191"/>
      <c r="AK8" s="192">
        <f>IF(AN8="",IF(AL8="","",IF(AL8="",IF(AN8&lt;14,15,AN8+2),AL8)),IF(AN8&lt;14,15,AN8+2))</f>
      </c>
      <c r="AL8" s="196"/>
      <c r="AM8" s="192" t="s">
        <v>10</v>
      </c>
      <c r="AN8" s="196"/>
      <c r="AO8" s="192">
        <f>IF(AL8="",IF(AN8="","",IF(AN8="",IF(AL8&lt;14,15,AL8+2),AN8)),IF(AL8&lt;14,15,AL8+2))</f>
      </c>
      <c r="AP8" s="193"/>
    </row>
    <row r="9" spans="1:34" ht="12.75">
      <c r="A9" s="178">
        <v>8</v>
      </c>
      <c r="B9" s="194" t="s">
        <v>108</v>
      </c>
      <c r="C9" s="182"/>
      <c r="D9" s="183" t="s">
        <v>23</v>
      </c>
      <c r="E9" s="183">
        <f t="shared" si="3"/>
      </c>
      <c r="F9" s="184"/>
      <c r="G9" s="183"/>
      <c r="H9" s="184"/>
      <c r="I9" s="183">
        <f t="shared" si="4"/>
      </c>
      <c r="J9" s="183"/>
      <c r="K9" s="183"/>
      <c r="L9" s="183"/>
      <c r="M9" s="183">
        <f t="shared" si="5"/>
      </c>
      <c r="N9" s="184"/>
      <c r="O9" s="183"/>
      <c r="P9" s="184"/>
      <c r="Q9" s="183">
        <f t="shared" si="0"/>
      </c>
      <c r="R9" s="183"/>
      <c r="S9" s="183"/>
      <c r="T9" s="183"/>
      <c r="U9" s="183">
        <f t="shared" si="6"/>
      </c>
      <c r="V9" s="184"/>
      <c r="W9" s="183"/>
      <c r="X9" s="184"/>
      <c r="Y9" s="183">
        <f t="shared" si="1"/>
      </c>
      <c r="Z9" s="183"/>
      <c r="AA9" s="183"/>
      <c r="AB9" s="183"/>
      <c r="AC9" s="183">
        <f t="shared" si="7"/>
      </c>
      <c r="AD9" s="184"/>
      <c r="AE9" s="183"/>
      <c r="AF9" s="184"/>
      <c r="AG9" s="183">
        <f t="shared" si="2"/>
      </c>
      <c r="AH9" s="183"/>
    </row>
    <row r="10" spans="1:42" ht="12.75">
      <c r="A10" s="178">
        <v>9</v>
      </c>
      <c r="B10" s="194" t="s">
        <v>114</v>
      </c>
      <c r="D10" s="185" t="s">
        <v>19</v>
      </c>
      <c r="E10" s="183">
        <f t="shared" si="3"/>
      </c>
      <c r="F10" s="187"/>
      <c r="G10" s="186"/>
      <c r="H10" s="187"/>
      <c r="I10" s="183">
        <f t="shared" si="4"/>
      </c>
      <c r="J10" s="188" t="s">
        <v>19</v>
      </c>
      <c r="K10" s="186"/>
      <c r="L10" s="185" t="s">
        <v>19</v>
      </c>
      <c r="M10" s="183">
        <f t="shared" si="5"/>
      </c>
      <c r="N10" s="187"/>
      <c r="O10" s="186"/>
      <c r="P10" s="187"/>
      <c r="Q10" s="183">
        <f t="shared" si="0"/>
      </c>
      <c r="R10" s="188" t="s">
        <v>19</v>
      </c>
      <c r="S10" s="186"/>
      <c r="T10" s="185" t="s">
        <v>19</v>
      </c>
      <c r="U10" s="186">
        <f t="shared" si="6"/>
      </c>
      <c r="V10" s="187"/>
      <c r="W10" s="186"/>
      <c r="X10" s="187"/>
      <c r="Y10" s="186">
        <f t="shared" si="1"/>
      </c>
      <c r="Z10" s="188" t="s">
        <v>19</v>
      </c>
      <c r="AA10" s="186"/>
      <c r="AB10" s="185" t="s">
        <v>19</v>
      </c>
      <c r="AC10" s="183">
        <f t="shared" si="7"/>
      </c>
      <c r="AD10" s="187"/>
      <c r="AE10" s="186"/>
      <c r="AF10" s="187"/>
      <c r="AG10" s="183">
        <f t="shared" si="2"/>
      </c>
      <c r="AH10" s="188" t="s">
        <v>19</v>
      </c>
      <c r="AI10" s="279"/>
      <c r="AJ10" s="185" t="s">
        <v>19</v>
      </c>
      <c r="AK10" s="183">
        <f>IF(AN10="",IF(AL10="","",IF(AL10="",IF(AN10&lt;24,25,AN10+2),AL10)),IF(AN10&lt;24,25,AN10+2))</f>
      </c>
      <c r="AL10" s="187"/>
      <c r="AM10" s="186"/>
      <c r="AN10" s="187"/>
      <c r="AO10" s="183">
        <f>IF(AL10="",IF(AN10="","",IF(AN10="",IF(AL10&lt;24,25,AL10+2),AN10)),IF(AL10&lt;24,25,AL10+2))</f>
      </c>
      <c r="AP10" s="188" t="s">
        <v>19</v>
      </c>
    </row>
    <row r="11" spans="1:42" ht="12.75">
      <c r="A11" s="178">
        <v>10</v>
      </c>
      <c r="B11" s="194" t="s">
        <v>110</v>
      </c>
      <c r="D11" s="189"/>
      <c r="E11" s="183">
        <f t="shared" si="3"/>
        <v>25</v>
      </c>
      <c r="F11" s="195"/>
      <c r="G11" s="183" t="s">
        <v>10</v>
      </c>
      <c r="H11" s="195">
        <v>19</v>
      </c>
      <c r="I11" s="183">
        <f t="shared" si="4"/>
        <v>19</v>
      </c>
      <c r="J11" s="190"/>
      <c r="K11" s="183"/>
      <c r="L11" s="189"/>
      <c r="M11" s="183">
        <f t="shared" si="5"/>
        <v>25</v>
      </c>
      <c r="N11" s="195"/>
      <c r="O11" s="183" t="s">
        <v>10</v>
      </c>
      <c r="P11" s="195">
        <v>21</v>
      </c>
      <c r="Q11" s="183">
        <f t="shared" si="0"/>
        <v>21</v>
      </c>
      <c r="R11" s="190"/>
      <c r="S11" s="183"/>
      <c r="T11" s="189"/>
      <c r="U11" s="183">
        <f t="shared" si="6"/>
        <v>25</v>
      </c>
      <c r="V11" s="195"/>
      <c r="W11" s="183" t="s">
        <v>10</v>
      </c>
      <c r="X11" s="195">
        <v>17</v>
      </c>
      <c r="Y11" s="183">
        <f t="shared" si="1"/>
        <v>17</v>
      </c>
      <c r="Z11" s="190"/>
      <c r="AA11" s="183"/>
      <c r="AB11" s="189"/>
      <c r="AC11" s="183">
        <f t="shared" si="7"/>
        <v>25</v>
      </c>
      <c r="AD11" s="195"/>
      <c r="AE11" s="183" t="s">
        <v>10</v>
      </c>
      <c r="AF11" s="195">
        <v>9</v>
      </c>
      <c r="AG11" s="183">
        <f t="shared" si="2"/>
        <v>9</v>
      </c>
      <c r="AH11" s="190"/>
      <c r="AI11" s="280"/>
      <c r="AJ11" s="189"/>
      <c r="AK11" s="183">
        <f>IF(AN11="",IF(AL11="","",IF(AL11="",IF(AN11&lt;24,25,AN11+2),AL11)),IF(AN11&lt;24,25,AN11+2))</f>
        <v>25</v>
      </c>
      <c r="AL11" s="195"/>
      <c r="AM11" s="183" t="s">
        <v>10</v>
      </c>
      <c r="AN11" s="195">
        <v>19</v>
      </c>
      <c r="AO11" s="183">
        <f>IF(AL11="",IF(AN11="","",IF(AN11="",IF(AL11&lt;24,25,AL11+2),AN11)),IF(AL11&lt;24,25,AL11+2))</f>
        <v>19</v>
      </c>
      <c r="AP11" s="190"/>
    </row>
    <row r="12" spans="4:42" ht="12.75">
      <c r="D12" s="189"/>
      <c r="E12" s="183">
        <f t="shared" si="3"/>
        <v>25</v>
      </c>
      <c r="F12" s="195"/>
      <c r="G12" s="183" t="s">
        <v>50</v>
      </c>
      <c r="H12" s="195">
        <v>17</v>
      </c>
      <c r="I12" s="183">
        <f t="shared" si="4"/>
        <v>17</v>
      </c>
      <c r="J12" s="190"/>
      <c r="K12" s="183"/>
      <c r="L12" s="189"/>
      <c r="M12" s="183">
        <f t="shared" si="5"/>
        <v>23</v>
      </c>
      <c r="N12" s="195">
        <v>23</v>
      </c>
      <c r="O12" s="183" t="s">
        <v>50</v>
      </c>
      <c r="P12" s="195"/>
      <c r="Q12" s="183">
        <f t="shared" si="0"/>
        <v>25</v>
      </c>
      <c r="R12" s="190"/>
      <c r="S12" s="183"/>
      <c r="T12" s="189"/>
      <c r="U12" s="183">
        <f t="shared" si="6"/>
        <v>25</v>
      </c>
      <c r="V12" s="195"/>
      <c r="W12" s="183" t="s">
        <v>50</v>
      </c>
      <c r="X12" s="195">
        <v>19</v>
      </c>
      <c r="Y12" s="183">
        <f t="shared" si="1"/>
        <v>19</v>
      </c>
      <c r="Z12" s="190"/>
      <c r="AA12" s="183"/>
      <c r="AB12" s="189"/>
      <c r="AC12" s="183">
        <f t="shared" si="7"/>
        <v>25</v>
      </c>
      <c r="AD12" s="195"/>
      <c r="AE12" s="183" t="s">
        <v>50</v>
      </c>
      <c r="AF12" s="195">
        <v>20</v>
      </c>
      <c r="AG12" s="183">
        <f t="shared" si="2"/>
        <v>20</v>
      </c>
      <c r="AH12" s="190"/>
      <c r="AI12" s="280"/>
      <c r="AJ12" s="189"/>
      <c r="AK12" s="183">
        <f>IF(AN12="",IF(AL12="","",IF(AL12="",IF(AN12&lt;24,25,AN12+2),AL12)),IF(AN12&lt;24,25,AN12+2))</f>
        <v>25</v>
      </c>
      <c r="AL12" s="195"/>
      <c r="AM12" s="183" t="s">
        <v>10</v>
      </c>
      <c r="AN12" s="195">
        <v>21</v>
      </c>
      <c r="AO12" s="183">
        <f>IF(AL12="",IF(AN12="","",IF(AN12="",IF(AL12&lt;24,25,AL12+2),AN12)),IF(AL12&lt;24,25,AL12+2))</f>
        <v>21</v>
      </c>
      <c r="AP12" s="190"/>
    </row>
    <row r="13" spans="4:42" ht="12.75">
      <c r="D13" s="189" t="str">
        <f>$B$3</f>
        <v>国士舘</v>
      </c>
      <c r="E13" s="183">
        <f t="shared" si="3"/>
        <v>25</v>
      </c>
      <c r="F13" s="195"/>
      <c r="G13" s="183" t="s">
        <v>49</v>
      </c>
      <c r="H13" s="195">
        <v>20</v>
      </c>
      <c r="I13" s="183">
        <f t="shared" si="4"/>
        <v>20</v>
      </c>
      <c r="J13" s="190" t="str">
        <f>$B$9</f>
        <v>桜美林</v>
      </c>
      <c r="K13" s="183"/>
      <c r="L13" s="189" t="str">
        <f>$B$6</f>
        <v>都留文科</v>
      </c>
      <c r="M13" s="183">
        <f t="shared" si="5"/>
        <v>25</v>
      </c>
      <c r="N13" s="195"/>
      <c r="O13" s="183" t="s">
        <v>49</v>
      </c>
      <c r="P13" s="195">
        <v>19</v>
      </c>
      <c r="Q13" s="183">
        <f t="shared" si="0"/>
        <v>19</v>
      </c>
      <c r="R13" s="190" t="str">
        <f>$B$11</f>
        <v>白鷗大</v>
      </c>
      <c r="S13" s="183"/>
      <c r="T13" s="189" t="str">
        <f>$B$2</f>
        <v>早稲田</v>
      </c>
      <c r="U13" s="183">
        <f t="shared" si="6"/>
        <v>25</v>
      </c>
      <c r="V13" s="195"/>
      <c r="W13" s="183" t="s">
        <v>49</v>
      </c>
      <c r="X13" s="195">
        <v>17</v>
      </c>
      <c r="Y13" s="183">
        <f t="shared" si="1"/>
        <v>17</v>
      </c>
      <c r="Z13" s="190" t="str">
        <f>$B$10</f>
        <v>神奈川</v>
      </c>
      <c r="AA13" s="183"/>
      <c r="AB13" s="189" t="str">
        <f>$B$4</f>
        <v>日本大</v>
      </c>
      <c r="AC13" s="183">
        <f t="shared" si="7"/>
        <v>25</v>
      </c>
      <c r="AD13" s="195"/>
      <c r="AE13" s="183" t="s">
        <v>49</v>
      </c>
      <c r="AF13" s="195">
        <v>15</v>
      </c>
      <c r="AG13" s="183">
        <f t="shared" si="2"/>
        <v>15</v>
      </c>
      <c r="AH13" s="190" t="str">
        <f>$B$8</f>
        <v>武蔵短期</v>
      </c>
      <c r="AI13" s="280"/>
      <c r="AJ13" s="189" t="str">
        <f>$B$5</f>
        <v>大東文化</v>
      </c>
      <c r="AK13" s="183">
        <f>IF(AN13="",IF(AL13="","",IF(AL13="",IF(AN13&lt;24,25,AN13+2),AL13)),IF(AN13&lt;24,25,AN13+2))</f>
        <v>25</v>
      </c>
      <c r="AL13" s="195"/>
      <c r="AM13" s="183" t="s">
        <v>10</v>
      </c>
      <c r="AN13" s="195">
        <v>11</v>
      </c>
      <c r="AO13" s="183">
        <f>IF(AL13="",IF(AN13="","",IF(AN13="",IF(AL13&lt;24,25,AL13+2),AN13)),IF(AL13&lt;24,25,AL13+2))</f>
        <v>11</v>
      </c>
      <c r="AP13" s="190" t="str">
        <f>$B$7</f>
        <v>敬愛大</v>
      </c>
    </row>
    <row r="14" spans="4:42" ht="12.75">
      <c r="D14" s="189"/>
      <c r="E14" s="183">
        <f t="shared" si="3"/>
      </c>
      <c r="F14" s="195"/>
      <c r="G14" s="183" t="s">
        <v>49</v>
      </c>
      <c r="H14" s="195"/>
      <c r="I14" s="183">
        <f t="shared" si="4"/>
      </c>
      <c r="J14" s="190"/>
      <c r="K14" s="183"/>
      <c r="L14" s="189"/>
      <c r="M14" s="183">
        <f t="shared" si="5"/>
        <v>25</v>
      </c>
      <c r="N14" s="195"/>
      <c r="O14" s="183" t="s">
        <v>49</v>
      </c>
      <c r="P14" s="195">
        <v>16</v>
      </c>
      <c r="Q14" s="183">
        <f t="shared" si="0"/>
        <v>16</v>
      </c>
      <c r="R14" s="190"/>
      <c r="S14" s="183"/>
      <c r="T14" s="189"/>
      <c r="U14" s="183">
        <f t="shared" si="6"/>
      </c>
      <c r="V14" s="195"/>
      <c r="W14" s="183" t="s">
        <v>49</v>
      </c>
      <c r="X14" s="195"/>
      <c r="Y14" s="183">
        <f t="shared" si="1"/>
      </c>
      <c r="Z14" s="190"/>
      <c r="AA14" s="183"/>
      <c r="AB14" s="189"/>
      <c r="AC14" s="183">
        <f t="shared" si="7"/>
      </c>
      <c r="AD14" s="195"/>
      <c r="AE14" s="183" t="s">
        <v>49</v>
      </c>
      <c r="AF14" s="195"/>
      <c r="AG14" s="183">
        <f t="shared" si="2"/>
      </c>
      <c r="AH14" s="190"/>
      <c r="AI14" s="280"/>
      <c r="AJ14" s="189"/>
      <c r="AK14" s="183">
        <f>IF(AN14="",IF(AL14="","",IF(AL14="",IF(AN14&lt;24,25,AN14+2),AL14)),IF(AN14&lt;24,25,AN14+2))</f>
      </c>
      <c r="AL14" s="195"/>
      <c r="AM14" s="183" t="s">
        <v>10</v>
      </c>
      <c r="AN14" s="195"/>
      <c r="AO14" s="183">
        <f>IF(AL14="",IF(AN14="","",IF(AN14="",IF(AL14&lt;24,25,AL14+2),AN14)),IF(AL14&lt;24,25,AL14+2))</f>
      </c>
      <c r="AP14" s="190"/>
    </row>
    <row r="15" spans="4:42" ht="12.75">
      <c r="D15" s="191"/>
      <c r="E15" s="183">
        <f>IF(H15="",IF(F15="","",IF(F15="",IF(H15&lt;14,15,H15+2),F15)),IF(H15&lt;14,15,H15+2))</f>
      </c>
      <c r="F15" s="196"/>
      <c r="G15" s="192" t="s">
        <v>49</v>
      </c>
      <c r="H15" s="196"/>
      <c r="I15" s="183">
        <f>IF(F15="",IF(H15="","",IF(H15="",IF(F15&lt;14,15,F15+2),H15)),IF(F15&lt;14,15,F15+2))</f>
      </c>
      <c r="J15" s="193"/>
      <c r="K15" s="192"/>
      <c r="L15" s="191"/>
      <c r="M15" s="183">
        <f>IF(P15="",IF(N15="","",IF(N15="",IF(P15&lt;14,15,P15+2),N15)),IF(P15&lt;14,15,P15+2))</f>
      </c>
      <c r="N15" s="196"/>
      <c r="O15" s="192" t="s">
        <v>49</v>
      </c>
      <c r="P15" s="196"/>
      <c r="Q15" s="183">
        <f>IF(N15="",IF(P15="","",IF(P15="",IF(N15&lt;14,15,N15+2),P15)),IF(N15&lt;14,15,N15+2))</f>
      </c>
      <c r="R15" s="193"/>
      <c r="S15" s="192"/>
      <c r="T15" s="191"/>
      <c r="U15" s="192">
        <f>IF(X15="",IF(V15="","",IF(V15="",IF(X15&lt;14,15,X15+2),V15)),IF(X15&lt;14,15,X15+2))</f>
      </c>
      <c r="V15" s="196"/>
      <c r="W15" s="192" t="s">
        <v>49</v>
      </c>
      <c r="X15" s="196"/>
      <c r="Y15" s="192">
        <f>IF(V15="",IF(X15="","",IF(X15="",IF(V15&lt;14,15,V15+2),X15)),IF(V15&lt;14,15,V15+2))</f>
      </c>
      <c r="Z15" s="193"/>
      <c r="AA15" s="192"/>
      <c r="AB15" s="191"/>
      <c r="AC15" s="183">
        <f>IF(AF15="",IF(AD15="","",IF(AD15="",IF(AF15&lt;14,15,AF15+2),AD15)),IF(AF15&lt;14,15,AF15+2))</f>
      </c>
      <c r="AD15" s="196"/>
      <c r="AE15" s="192" t="s">
        <v>49</v>
      </c>
      <c r="AF15" s="196"/>
      <c r="AG15" s="183">
        <f>IF(AD15="",IF(AF15="","",IF(AF15="",IF(AD15&lt;14,15,AD15+2),AF15)),IF(AD15&lt;14,15,AD15+2))</f>
      </c>
      <c r="AH15" s="193"/>
      <c r="AI15" s="281"/>
      <c r="AJ15" s="191"/>
      <c r="AK15" s="183">
        <f>IF(AN15="",IF(AL15="","",IF(AL15="",IF(AN15&lt;14,15,AN15+2),AL15)),IF(AN15&lt;14,15,AN15+2))</f>
      </c>
      <c r="AL15" s="196"/>
      <c r="AM15" s="192" t="s">
        <v>10</v>
      </c>
      <c r="AN15" s="196"/>
      <c r="AO15" s="183">
        <f>IF(AL15="",IF(AN15="","",IF(AN15="",IF(AL15&lt;14,15,AL15+2),AN15)),IF(AL15&lt;14,15,AL15+2))</f>
      </c>
      <c r="AP15" s="193"/>
    </row>
    <row r="16" spans="4:33" ht="12.75">
      <c r="D16" s="183" t="s">
        <v>25</v>
      </c>
      <c r="E16" s="183">
        <f t="shared" si="3"/>
      </c>
      <c r="I16" s="183">
        <f t="shared" si="4"/>
      </c>
      <c r="M16" s="183">
        <f t="shared" si="5"/>
      </c>
      <c r="Q16" s="183">
        <f t="shared" si="0"/>
      </c>
      <c r="U16" s="183">
        <f t="shared" si="6"/>
      </c>
      <c r="Y16" s="183">
        <f t="shared" si="1"/>
      </c>
      <c r="AC16" s="183">
        <f t="shared" si="7"/>
      </c>
      <c r="AG16" s="183">
        <f t="shared" si="2"/>
      </c>
    </row>
    <row r="17" spans="4:42" ht="12.75">
      <c r="D17" s="185" t="s">
        <v>19</v>
      </c>
      <c r="E17" s="183">
        <f t="shared" si="3"/>
      </c>
      <c r="F17" s="187"/>
      <c r="G17" s="186"/>
      <c r="H17" s="187"/>
      <c r="I17" s="183">
        <f t="shared" si="4"/>
      </c>
      <c r="J17" s="188" t="s">
        <v>19</v>
      </c>
      <c r="K17" s="186"/>
      <c r="L17" s="185" t="s">
        <v>19</v>
      </c>
      <c r="M17" s="183">
        <f t="shared" si="5"/>
      </c>
      <c r="N17" s="187"/>
      <c r="O17" s="186"/>
      <c r="P17" s="187"/>
      <c r="Q17" s="183">
        <f t="shared" si="0"/>
      </c>
      <c r="R17" s="188" t="s">
        <v>19</v>
      </c>
      <c r="S17" s="186"/>
      <c r="T17" s="185" t="s">
        <v>19</v>
      </c>
      <c r="U17" s="186">
        <f t="shared" si="6"/>
      </c>
      <c r="V17" s="187"/>
      <c r="W17" s="186"/>
      <c r="X17" s="187"/>
      <c r="Y17" s="186">
        <f t="shared" si="1"/>
      </c>
      <c r="Z17" s="188" t="s">
        <v>19</v>
      </c>
      <c r="AA17" s="186"/>
      <c r="AB17" s="185" t="s">
        <v>19</v>
      </c>
      <c r="AC17" s="183">
        <f t="shared" si="7"/>
      </c>
      <c r="AD17" s="187"/>
      <c r="AE17" s="186"/>
      <c r="AF17" s="187"/>
      <c r="AG17" s="183">
        <f t="shared" si="2"/>
      </c>
      <c r="AH17" s="188" t="s">
        <v>19</v>
      </c>
      <c r="AI17" s="186"/>
      <c r="AJ17" s="185" t="s">
        <v>19</v>
      </c>
      <c r="AK17" s="183">
        <f>IF(AN17="",IF(AL17="","",IF(AL17="",IF(AN17&lt;24,25,AN17+2),AL17)),IF(AN17&lt;24,25,AN17+2))</f>
      </c>
      <c r="AL17" s="187"/>
      <c r="AM17" s="186"/>
      <c r="AN17" s="187"/>
      <c r="AO17" s="183">
        <f>IF(AL17="",IF(AN17="","",IF(AN17="",IF(AL17&lt;24,25,AL17+2),AN17)),IF(AL17&lt;24,25,AL17+2))</f>
      </c>
      <c r="AP17" s="188" t="s">
        <v>19</v>
      </c>
    </row>
    <row r="18" spans="4:42" ht="12.75">
      <c r="D18" s="189"/>
      <c r="E18" s="183">
        <f t="shared" si="3"/>
        <v>25</v>
      </c>
      <c r="F18" s="195"/>
      <c r="G18" s="183" t="s">
        <v>10</v>
      </c>
      <c r="H18" s="195">
        <v>19</v>
      </c>
      <c r="I18" s="183">
        <f t="shared" si="4"/>
        <v>19</v>
      </c>
      <c r="J18" s="190"/>
      <c r="K18" s="183"/>
      <c r="L18" s="189"/>
      <c r="M18" s="183">
        <f t="shared" si="5"/>
        <v>25</v>
      </c>
      <c r="N18" s="195"/>
      <c r="O18" s="183" t="s">
        <v>10</v>
      </c>
      <c r="P18" s="195">
        <v>17</v>
      </c>
      <c r="Q18" s="183">
        <f t="shared" si="0"/>
        <v>17</v>
      </c>
      <c r="R18" s="190"/>
      <c r="S18" s="183"/>
      <c r="T18" s="189"/>
      <c r="U18" s="183">
        <f t="shared" si="6"/>
        <v>18</v>
      </c>
      <c r="V18" s="195">
        <v>18</v>
      </c>
      <c r="W18" s="183" t="s">
        <v>10</v>
      </c>
      <c r="X18" s="195"/>
      <c r="Y18" s="183">
        <f t="shared" si="1"/>
        <v>25</v>
      </c>
      <c r="Z18" s="190"/>
      <c r="AA18" s="183"/>
      <c r="AB18" s="189"/>
      <c r="AC18" s="183">
        <f t="shared" si="7"/>
        <v>17</v>
      </c>
      <c r="AD18" s="195">
        <v>17</v>
      </c>
      <c r="AE18" s="183" t="s">
        <v>10</v>
      </c>
      <c r="AF18" s="195"/>
      <c r="AG18" s="183">
        <f t="shared" si="2"/>
        <v>25</v>
      </c>
      <c r="AH18" s="190"/>
      <c r="AI18" s="183"/>
      <c r="AJ18" s="189"/>
      <c r="AK18" s="183">
        <f>IF(AN18="",IF(AL18="","",IF(AL18="",IF(AN18&lt;24,25,AN18+2),AL18)),IF(AN18&lt;24,25,AN18+2))</f>
        <v>25</v>
      </c>
      <c r="AL18" s="195"/>
      <c r="AM18" s="183" t="s">
        <v>10</v>
      </c>
      <c r="AN18" s="195">
        <v>23</v>
      </c>
      <c r="AO18" s="183">
        <f>IF(AL18="",IF(AN18="","",IF(AN18="",IF(AL18&lt;24,25,AL18+2),AN18)),IF(AL18&lt;24,25,AL18+2))</f>
        <v>23</v>
      </c>
      <c r="AP18" s="190"/>
    </row>
    <row r="19" spans="4:42" ht="12.75">
      <c r="D19" s="189"/>
      <c r="E19" s="183">
        <f t="shared" si="3"/>
        <v>25</v>
      </c>
      <c r="F19" s="195"/>
      <c r="G19" s="183" t="s">
        <v>50</v>
      </c>
      <c r="H19" s="195">
        <v>22</v>
      </c>
      <c r="I19" s="183">
        <f t="shared" si="4"/>
        <v>22</v>
      </c>
      <c r="J19" s="190"/>
      <c r="K19" s="183"/>
      <c r="L19" s="189"/>
      <c r="M19" s="183">
        <f t="shared" si="5"/>
        <v>25</v>
      </c>
      <c r="N19" s="195"/>
      <c r="O19" s="183" t="s">
        <v>50</v>
      </c>
      <c r="P19" s="195">
        <v>18</v>
      </c>
      <c r="Q19" s="183">
        <f t="shared" si="0"/>
        <v>18</v>
      </c>
      <c r="R19" s="190"/>
      <c r="S19" s="183"/>
      <c r="T19" s="189"/>
      <c r="U19" s="183">
        <f t="shared" si="6"/>
        <v>25</v>
      </c>
      <c r="V19" s="195"/>
      <c r="W19" s="183" t="s">
        <v>50</v>
      </c>
      <c r="X19" s="195">
        <v>17</v>
      </c>
      <c r="Y19" s="183">
        <f t="shared" si="1"/>
        <v>17</v>
      </c>
      <c r="Z19" s="190"/>
      <c r="AA19" s="183"/>
      <c r="AB19" s="189"/>
      <c r="AC19" s="183">
        <f t="shared" si="7"/>
        <v>25</v>
      </c>
      <c r="AD19" s="195"/>
      <c r="AE19" s="183" t="s">
        <v>50</v>
      </c>
      <c r="AF19" s="195">
        <v>22</v>
      </c>
      <c r="AG19" s="183">
        <f t="shared" si="2"/>
        <v>22</v>
      </c>
      <c r="AH19" s="190"/>
      <c r="AI19" s="183"/>
      <c r="AJ19" s="189"/>
      <c r="AK19" s="183">
        <f>IF(AN19="",IF(AL19="","",IF(AL19="",IF(AN19&lt;24,25,AN19+2),AL19)),IF(AN19&lt;24,25,AN19+2))</f>
        <v>25</v>
      </c>
      <c r="AL19" s="195"/>
      <c r="AM19" s="183" t="s">
        <v>10</v>
      </c>
      <c r="AN19" s="195">
        <v>18</v>
      </c>
      <c r="AO19" s="183">
        <f>IF(AL19="",IF(AN19="","",IF(AN19="",IF(AL19&lt;24,25,AL19+2),AN19)),IF(AL19&lt;24,25,AL19+2))</f>
        <v>18</v>
      </c>
      <c r="AP19" s="190"/>
    </row>
    <row r="20" spans="4:42" ht="12.75">
      <c r="D20" s="189" t="str">
        <f>$B$2</f>
        <v>早稲田</v>
      </c>
      <c r="E20" s="183">
        <f t="shared" si="3"/>
        <v>25</v>
      </c>
      <c r="F20" s="195"/>
      <c r="G20" s="183" t="s">
        <v>49</v>
      </c>
      <c r="H20" s="195">
        <v>20</v>
      </c>
      <c r="I20" s="183">
        <f t="shared" si="4"/>
        <v>20</v>
      </c>
      <c r="J20" s="190" t="str">
        <f>$B$9</f>
        <v>桜美林</v>
      </c>
      <c r="K20" s="183"/>
      <c r="L20" s="189" t="str">
        <f>$B$4</f>
        <v>日本大</v>
      </c>
      <c r="M20" s="183">
        <f t="shared" si="5"/>
        <v>25</v>
      </c>
      <c r="N20" s="195"/>
      <c r="O20" s="183" t="s">
        <v>49</v>
      </c>
      <c r="P20" s="195">
        <v>20</v>
      </c>
      <c r="Q20" s="183">
        <f t="shared" si="0"/>
        <v>20</v>
      </c>
      <c r="R20" s="190" t="str">
        <f>$B$7</f>
        <v>敬愛大</v>
      </c>
      <c r="S20" s="183"/>
      <c r="T20" s="189" t="str">
        <f>$B$5</f>
        <v>大東文化</v>
      </c>
      <c r="U20" s="183">
        <f t="shared" si="6"/>
        <v>19</v>
      </c>
      <c r="V20" s="195">
        <v>19</v>
      </c>
      <c r="W20" s="183" t="s">
        <v>49</v>
      </c>
      <c r="X20" s="195"/>
      <c r="Y20" s="183">
        <f t="shared" si="1"/>
        <v>25</v>
      </c>
      <c r="Z20" s="190" t="str">
        <f>$B$6</f>
        <v>都留文科</v>
      </c>
      <c r="AA20" s="183"/>
      <c r="AB20" s="189" t="str">
        <f>$B$10</f>
        <v>神奈川</v>
      </c>
      <c r="AC20" s="183">
        <f t="shared" si="7"/>
        <v>19</v>
      </c>
      <c r="AD20" s="195">
        <v>19</v>
      </c>
      <c r="AE20" s="183" t="s">
        <v>49</v>
      </c>
      <c r="AF20" s="195"/>
      <c r="AG20" s="183">
        <f t="shared" si="2"/>
        <v>25</v>
      </c>
      <c r="AH20" s="190" t="str">
        <f>$B$11</f>
        <v>白鷗大</v>
      </c>
      <c r="AI20" s="183"/>
      <c r="AJ20" s="189" t="str">
        <f>$B$3</f>
        <v>国士舘</v>
      </c>
      <c r="AK20" s="183">
        <f>IF(AN20="",IF(AL20="","",IF(AL20="",IF(AN20&lt;24,25,AN20+2),AL20)),IF(AN20&lt;24,25,AN20+2))</f>
        <v>25</v>
      </c>
      <c r="AL20" s="195"/>
      <c r="AM20" s="183" t="s">
        <v>10</v>
      </c>
      <c r="AN20" s="195">
        <v>20</v>
      </c>
      <c r="AO20" s="183">
        <f>IF(AL20="",IF(AN20="","",IF(AN20="",IF(AL20&lt;24,25,AL20+2),AN20)),IF(AL20&lt;24,25,AL20+2))</f>
        <v>20</v>
      </c>
      <c r="AP20" s="190" t="str">
        <f>$B$8</f>
        <v>武蔵短期</v>
      </c>
    </row>
    <row r="21" spans="4:42" ht="12.75">
      <c r="D21" s="189"/>
      <c r="E21" s="183">
        <f t="shared" si="3"/>
      </c>
      <c r="F21" s="195"/>
      <c r="G21" s="183" t="s">
        <v>49</v>
      </c>
      <c r="H21" s="195"/>
      <c r="I21" s="183">
        <f t="shared" si="4"/>
      </c>
      <c r="J21" s="190"/>
      <c r="K21" s="183"/>
      <c r="L21" s="189"/>
      <c r="M21" s="183">
        <f t="shared" si="5"/>
      </c>
      <c r="N21" s="195"/>
      <c r="O21" s="183" t="s">
        <v>49</v>
      </c>
      <c r="P21" s="195"/>
      <c r="Q21" s="183">
        <f t="shared" si="0"/>
      </c>
      <c r="R21" s="190"/>
      <c r="S21" s="183"/>
      <c r="T21" s="189"/>
      <c r="U21" s="183">
        <f t="shared" si="6"/>
        <v>25</v>
      </c>
      <c r="V21" s="195"/>
      <c r="W21" s="183" t="s">
        <v>49</v>
      </c>
      <c r="X21" s="195">
        <v>18</v>
      </c>
      <c r="Y21" s="183">
        <f t="shared" si="1"/>
        <v>18</v>
      </c>
      <c r="Z21" s="190"/>
      <c r="AA21" s="183"/>
      <c r="AB21" s="189"/>
      <c r="AC21" s="183">
        <f t="shared" si="7"/>
        <v>16</v>
      </c>
      <c r="AD21" s="195">
        <v>16</v>
      </c>
      <c r="AE21" s="183" t="s">
        <v>49</v>
      </c>
      <c r="AF21" s="195"/>
      <c r="AG21" s="183">
        <f t="shared" si="2"/>
        <v>25</v>
      </c>
      <c r="AH21" s="190"/>
      <c r="AI21" s="183"/>
      <c r="AJ21" s="189"/>
      <c r="AK21" s="183">
        <f>IF(AN21="",IF(AL21="","",IF(AL21="",IF(AN21&lt;24,25,AN21+2),AL21)),IF(AN21&lt;24,25,AN21+2))</f>
      </c>
      <c r="AL21" s="195"/>
      <c r="AM21" s="183" t="s">
        <v>10</v>
      </c>
      <c r="AN21" s="195"/>
      <c r="AO21" s="183">
        <f>IF(AL21="",IF(AN21="","",IF(AN21="",IF(AL21&lt;24,25,AL21+2),AN21)),IF(AL21&lt;24,25,AL21+2))</f>
      </c>
      <c r="AP21" s="190"/>
    </row>
    <row r="22" spans="4:42" ht="12.75">
      <c r="D22" s="191"/>
      <c r="E22" s="183">
        <f>IF(H22="",IF(F22="","",IF(F22="",IF(H22&lt;14,15,H22+2),F22)),IF(H22&lt;14,15,H22+2))</f>
      </c>
      <c r="F22" s="196"/>
      <c r="G22" s="192" t="s">
        <v>49</v>
      </c>
      <c r="H22" s="196"/>
      <c r="I22" s="183">
        <f>IF(F22="",IF(H22="","",IF(H22="",IF(F22&lt;14,15,F22+2),H22)),IF(F22&lt;14,15,F22+2))</f>
      </c>
      <c r="J22" s="193"/>
      <c r="K22" s="192"/>
      <c r="L22" s="191"/>
      <c r="M22" s="183">
        <f>IF(P22="",IF(N22="","",IF(N22="",IF(P22&lt;14,15,P22+2),N22)),IF(P22&lt;14,15,P22+2))</f>
      </c>
      <c r="N22" s="196"/>
      <c r="O22" s="192" t="s">
        <v>49</v>
      </c>
      <c r="P22" s="196"/>
      <c r="Q22" s="183">
        <f>IF(N22="",IF(P22="","",IF(P22="",IF(N22&lt;14,15,N22+2),P22)),IF(N22&lt;14,15,N22+2))</f>
      </c>
      <c r="R22" s="193"/>
      <c r="S22" s="192"/>
      <c r="T22" s="191"/>
      <c r="U22" s="192">
        <f>IF(X22="",IF(V22="","",IF(V22="",IF(X22&lt;14,15,X22+2),V22)),IF(X22&lt;14,15,X22+2))</f>
        <v>10</v>
      </c>
      <c r="V22" s="196">
        <v>10</v>
      </c>
      <c r="W22" s="192" t="s">
        <v>49</v>
      </c>
      <c r="X22" s="196"/>
      <c r="Y22" s="192">
        <f>IF(V22="",IF(X22="","",IF(X22="",IF(V22&lt;14,15,V22+2),X22)),IF(V22&lt;14,15,V22+2))</f>
        <v>15</v>
      </c>
      <c r="Z22" s="193"/>
      <c r="AA22" s="192"/>
      <c r="AB22" s="191"/>
      <c r="AC22" s="183">
        <f>IF(AF22="",IF(AD22="","",IF(AD22="",IF(AF22&lt;14,15,AF22+2),AD22)),IF(AF22&lt;14,15,AF22+2))</f>
      </c>
      <c r="AD22" s="196"/>
      <c r="AE22" s="192" t="s">
        <v>49</v>
      </c>
      <c r="AF22" s="196"/>
      <c r="AG22" s="183">
        <f>IF(AD22="",IF(AF22="","",IF(AF22="",IF(AD22&lt;14,15,AD22+2),AF22)),IF(AD22&lt;14,15,AD22+2))</f>
      </c>
      <c r="AH22" s="193"/>
      <c r="AI22" s="192"/>
      <c r="AJ22" s="191"/>
      <c r="AK22" s="183">
        <f>IF(AN22="",IF(AL22="","",IF(AL22="",IF(AN22&lt;14,15,AN22+2),AL22)),IF(AN22&lt;14,15,AN22+2))</f>
      </c>
      <c r="AL22" s="196"/>
      <c r="AM22" s="192" t="s">
        <v>10</v>
      </c>
      <c r="AN22" s="196"/>
      <c r="AO22" s="183">
        <f>IF(AL22="",IF(AN22="","",IF(AN22="",IF(AL22&lt;14,15,AL22+2),AN22)),IF(AL22&lt;14,15,AL22+2))</f>
      </c>
      <c r="AP22" s="193"/>
    </row>
    <row r="23" spans="4:33" ht="12.75">
      <c r="D23" s="183" t="s">
        <v>26</v>
      </c>
      <c r="E23" s="183">
        <f t="shared" si="3"/>
      </c>
      <c r="I23" s="183">
        <f t="shared" si="4"/>
      </c>
      <c r="M23" s="183">
        <f t="shared" si="5"/>
      </c>
      <c r="Q23" s="183">
        <f t="shared" si="0"/>
      </c>
      <c r="U23" s="183">
        <f t="shared" si="6"/>
      </c>
      <c r="Y23" s="183">
        <f t="shared" si="1"/>
      </c>
      <c r="AC23" s="183">
        <f t="shared" si="7"/>
      </c>
      <c r="AG23" s="183">
        <f t="shared" si="2"/>
      </c>
    </row>
    <row r="24" spans="4:42" ht="12.75">
      <c r="D24" s="185" t="s">
        <v>19</v>
      </c>
      <c r="E24" s="183">
        <f t="shared" si="3"/>
      </c>
      <c r="F24" s="187"/>
      <c r="G24" s="186"/>
      <c r="H24" s="187"/>
      <c r="I24" s="183">
        <f t="shared" si="4"/>
      </c>
      <c r="J24" s="188" t="s">
        <v>19</v>
      </c>
      <c r="K24" s="186"/>
      <c r="L24" s="185" t="s">
        <v>19</v>
      </c>
      <c r="M24" s="183">
        <f t="shared" si="5"/>
      </c>
      <c r="N24" s="187"/>
      <c r="O24" s="186"/>
      <c r="P24" s="187"/>
      <c r="Q24" s="183">
        <f t="shared" si="0"/>
      </c>
      <c r="R24" s="188" t="s">
        <v>19</v>
      </c>
      <c r="S24" s="186"/>
      <c r="T24" s="185" t="s">
        <v>19</v>
      </c>
      <c r="U24" s="186">
        <f t="shared" si="6"/>
      </c>
      <c r="V24" s="187"/>
      <c r="W24" s="186"/>
      <c r="X24" s="187"/>
      <c r="Y24" s="186">
        <f t="shared" si="1"/>
      </c>
      <c r="Z24" s="188" t="s">
        <v>19</v>
      </c>
      <c r="AA24" s="186"/>
      <c r="AB24" s="185" t="s">
        <v>19</v>
      </c>
      <c r="AC24" s="183">
        <f t="shared" si="7"/>
      </c>
      <c r="AD24" s="187"/>
      <c r="AE24" s="186"/>
      <c r="AF24" s="187"/>
      <c r="AG24" s="183">
        <f t="shared" si="2"/>
      </c>
      <c r="AH24" s="188" t="s">
        <v>19</v>
      </c>
      <c r="AI24" s="186"/>
      <c r="AJ24" s="185" t="s">
        <v>19</v>
      </c>
      <c r="AK24" s="183">
        <f>IF(AN24="",IF(AL24="","",IF(AL24="",IF(AN24&lt;24,25,AN24+2),AL24)),IF(AN24&lt;24,25,AN24+2))</f>
      </c>
      <c r="AL24" s="187"/>
      <c r="AM24" s="186"/>
      <c r="AN24" s="187"/>
      <c r="AO24" s="183">
        <f>IF(AL24="",IF(AN24="","",IF(AN24="",IF(AL24&lt;24,25,AL24+2),AN24)),IF(AL24&lt;24,25,AL24+2))</f>
      </c>
      <c r="AP24" s="188" t="s">
        <v>19</v>
      </c>
    </row>
    <row r="25" spans="4:42" ht="12.75">
      <c r="D25" s="189"/>
      <c r="E25" s="183">
        <f t="shared" si="3"/>
      </c>
      <c r="F25" s="195"/>
      <c r="G25" s="183" t="s">
        <v>10</v>
      </c>
      <c r="H25" s="195"/>
      <c r="I25" s="183">
        <f t="shared" si="4"/>
      </c>
      <c r="J25" s="190"/>
      <c r="K25" s="183"/>
      <c r="L25" s="189"/>
      <c r="M25" s="183">
        <f t="shared" si="5"/>
      </c>
      <c r="N25" s="195"/>
      <c r="O25" s="183" t="s">
        <v>10</v>
      </c>
      <c r="P25" s="195"/>
      <c r="Q25" s="183">
        <f t="shared" si="0"/>
      </c>
      <c r="R25" s="190"/>
      <c r="S25" s="183"/>
      <c r="T25" s="189"/>
      <c r="U25" s="183">
        <f t="shared" si="6"/>
      </c>
      <c r="V25" s="195"/>
      <c r="W25" s="183" t="s">
        <v>10</v>
      </c>
      <c r="X25" s="195"/>
      <c r="Y25" s="183">
        <f t="shared" si="1"/>
      </c>
      <c r="Z25" s="190"/>
      <c r="AA25" s="183"/>
      <c r="AB25" s="189"/>
      <c r="AC25" s="183">
        <f t="shared" si="7"/>
      </c>
      <c r="AD25" s="195"/>
      <c r="AE25" s="183" t="s">
        <v>10</v>
      </c>
      <c r="AF25" s="195"/>
      <c r="AG25" s="183">
        <f t="shared" si="2"/>
      </c>
      <c r="AH25" s="190"/>
      <c r="AI25" s="183"/>
      <c r="AJ25" s="189"/>
      <c r="AK25" s="183">
        <f>IF(AN25="",IF(AL25="","",IF(AL25="",IF(AN25&lt;24,25,AN25+2),AL25)),IF(AN25&lt;24,25,AN25+2))</f>
      </c>
      <c r="AL25" s="195"/>
      <c r="AM25" s="183" t="s">
        <v>10</v>
      </c>
      <c r="AN25" s="195"/>
      <c r="AO25" s="183">
        <f>IF(AL25="",IF(AN25="","",IF(AN25="",IF(AL25&lt;24,25,AL25+2),AN25)),IF(AL25&lt;24,25,AL25+2))</f>
      </c>
      <c r="AP25" s="190"/>
    </row>
    <row r="26" spans="4:42" ht="12.75">
      <c r="D26" s="189"/>
      <c r="E26" s="183">
        <f t="shared" si="3"/>
      </c>
      <c r="F26" s="195"/>
      <c r="G26" s="183" t="s">
        <v>50</v>
      </c>
      <c r="H26" s="195"/>
      <c r="I26" s="183">
        <f t="shared" si="4"/>
      </c>
      <c r="J26" s="190"/>
      <c r="K26" s="183"/>
      <c r="L26" s="189"/>
      <c r="M26" s="183">
        <f t="shared" si="5"/>
      </c>
      <c r="N26" s="195"/>
      <c r="O26" s="183" t="s">
        <v>50</v>
      </c>
      <c r="P26" s="195"/>
      <c r="Q26" s="183">
        <f t="shared" si="0"/>
      </c>
      <c r="R26" s="190"/>
      <c r="S26" s="183"/>
      <c r="T26" s="189"/>
      <c r="U26" s="183">
        <f t="shared" si="6"/>
      </c>
      <c r="V26" s="195"/>
      <c r="W26" s="183" t="s">
        <v>50</v>
      </c>
      <c r="X26" s="195"/>
      <c r="Y26" s="183">
        <f t="shared" si="1"/>
      </c>
      <c r="Z26" s="190"/>
      <c r="AA26" s="183"/>
      <c r="AB26" s="189"/>
      <c r="AC26" s="183">
        <f t="shared" si="7"/>
      </c>
      <c r="AD26" s="195"/>
      <c r="AE26" s="183" t="s">
        <v>50</v>
      </c>
      <c r="AF26" s="195"/>
      <c r="AG26" s="183">
        <f t="shared" si="2"/>
      </c>
      <c r="AH26" s="190"/>
      <c r="AI26" s="183"/>
      <c r="AJ26" s="189"/>
      <c r="AK26" s="183">
        <f>IF(AN26="",IF(AL26="","",IF(AL26="",IF(AN26&lt;24,25,AN26+2),AL26)),IF(AN26&lt;24,25,AN26+2))</f>
      </c>
      <c r="AL26" s="195"/>
      <c r="AM26" s="183" t="s">
        <v>10</v>
      </c>
      <c r="AN26" s="195"/>
      <c r="AO26" s="183">
        <f>IF(AL26="",IF(AN26="","",IF(AN26="",IF(AL26&lt;24,25,AL26+2),AN26)),IF(AL26&lt;24,25,AL26+2))</f>
      </c>
      <c r="AP26" s="190"/>
    </row>
    <row r="27" spans="4:42" ht="12.75">
      <c r="D27" s="189" t="str">
        <f>$B$4</f>
        <v>日本大</v>
      </c>
      <c r="E27" s="183">
        <f t="shared" si="3"/>
      </c>
      <c r="F27" s="195"/>
      <c r="G27" s="183" t="s">
        <v>49</v>
      </c>
      <c r="H27" s="195"/>
      <c r="I27" s="183">
        <f t="shared" si="4"/>
      </c>
      <c r="J27" s="190" t="str">
        <f>$B$6</f>
        <v>都留文科</v>
      </c>
      <c r="K27" s="183"/>
      <c r="L27" s="189" t="str">
        <f>$B$5</f>
        <v>大東文化</v>
      </c>
      <c r="M27" s="183">
        <f t="shared" si="5"/>
      </c>
      <c r="N27" s="195"/>
      <c r="O27" s="183" t="s">
        <v>49</v>
      </c>
      <c r="P27" s="195"/>
      <c r="Q27" s="183">
        <f t="shared" si="0"/>
      </c>
      <c r="R27" s="190" t="str">
        <f>$B$11</f>
        <v>白鷗大</v>
      </c>
      <c r="S27" s="183"/>
      <c r="T27" s="189" t="str">
        <f>$B$2</f>
        <v>早稲田</v>
      </c>
      <c r="U27" s="183">
        <f t="shared" si="6"/>
      </c>
      <c r="V27" s="195"/>
      <c r="W27" s="183" t="s">
        <v>49</v>
      </c>
      <c r="X27" s="195"/>
      <c r="Y27" s="183">
        <f t="shared" si="1"/>
      </c>
      <c r="Z27" s="190" t="str">
        <f>$B$8</f>
        <v>武蔵短期</v>
      </c>
      <c r="AA27" s="183"/>
      <c r="AB27" s="189" t="str">
        <f>$B$3</f>
        <v>国士舘</v>
      </c>
      <c r="AC27" s="183">
        <f t="shared" si="7"/>
      </c>
      <c r="AD27" s="195"/>
      <c r="AE27" s="183" t="s">
        <v>49</v>
      </c>
      <c r="AF27" s="195"/>
      <c r="AG27" s="183">
        <f t="shared" si="2"/>
      </c>
      <c r="AH27" s="190" t="str">
        <f>$B$7</f>
        <v>敬愛大</v>
      </c>
      <c r="AI27" s="183"/>
      <c r="AJ27" s="189" t="str">
        <f>$B$9</f>
        <v>桜美林</v>
      </c>
      <c r="AK27" s="183">
        <f>IF(AN27="",IF(AL27="","",IF(AL27="",IF(AN27&lt;24,25,AN27+2),AL27)),IF(AN27&lt;24,25,AN27+2))</f>
      </c>
      <c r="AL27" s="195"/>
      <c r="AM27" s="183" t="s">
        <v>10</v>
      </c>
      <c r="AN27" s="195"/>
      <c r="AO27" s="183">
        <f>IF(AL27="",IF(AN27="","",IF(AN27="",IF(AL27&lt;24,25,AL27+2),AN27)),IF(AL27&lt;24,25,AL27+2))</f>
      </c>
      <c r="AP27" s="190" t="str">
        <f>$B$10</f>
        <v>神奈川</v>
      </c>
    </row>
    <row r="28" spans="4:42" ht="12.75">
      <c r="D28" s="189"/>
      <c r="E28" s="183">
        <f t="shared" si="3"/>
      </c>
      <c r="F28" s="195"/>
      <c r="G28" s="183" t="s">
        <v>49</v>
      </c>
      <c r="H28" s="195"/>
      <c r="I28" s="183">
        <f t="shared" si="4"/>
      </c>
      <c r="J28" s="190"/>
      <c r="K28" s="183" t="s">
        <v>83</v>
      </c>
      <c r="L28" s="189"/>
      <c r="M28" s="183">
        <f t="shared" si="5"/>
      </c>
      <c r="N28" s="195"/>
      <c r="O28" s="183" t="s">
        <v>49</v>
      </c>
      <c r="P28" s="195"/>
      <c r="Q28" s="183">
        <f t="shared" si="0"/>
      </c>
      <c r="R28" s="190"/>
      <c r="S28" s="183"/>
      <c r="T28" s="189"/>
      <c r="U28" s="183">
        <f t="shared" si="6"/>
      </c>
      <c r="V28" s="195"/>
      <c r="W28" s="183" t="s">
        <v>49</v>
      </c>
      <c r="X28" s="195"/>
      <c r="Y28" s="183">
        <f t="shared" si="1"/>
      </c>
      <c r="Z28" s="190"/>
      <c r="AA28" s="183"/>
      <c r="AB28" s="189"/>
      <c r="AC28" s="183">
        <f t="shared" si="7"/>
      </c>
      <c r="AD28" s="195"/>
      <c r="AE28" s="183" t="s">
        <v>49</v>
      </c>
      <c r="AF28" s="195"/>
      <c r="AG28" s="183">
        <f t="shared" si="2"/>
      </c>
      <c r="AH28" s="190"/>
      <c r="AI28" s="183"/>
      <c r="AJ28" s="189"/>
      <c r="AK28" s="183">
        <f>IF(AN28="",IF(AL28="","",IF(AL28="",IF(AN28&lt;24,25,AN28+2),AL28)),IF(AN28&lt;24,25,AN28+2))</f>
      </c>
      <c r="AL28" s="195"/>
      <c r="AM28" s="183" t="s">
        <v>10</v>
      </c>
      <c r="AN28" s="195"/>
      <c r="AO28" s="183">
        <f>IF(AL28="",IF(AN28="","",IF(AN28="",IF(AL28&lt;24,25,AL28+2),AN28)),IF(AL28&lt;24,25,AL28+2))</f>
      </c>
      <c r="AP28" s="190"/>
    </row>
    <row r="29" spans="4:42" ht="12.75">
      <c r="D29" s="191"/>
      <c r="E29" s="183">
        <f>IF(H29="",IF(F29="","",IF(F29="",IF(H29&lt;14,15,H29+2),F29)),IF(H29&lt;14,15,H29+2))</f>
      </c>
      <c r="F29" s="196"/>
      <c r="G29" s="192" t="s">
        <v>49</v>
      </c>
      <c r="H29" s="196"/>
      <c r="I29" s="183">
        <f>IF(F29="",IF(H29="","",IF(H29="",IF(F29&lt;14,15,F29+2),H29)),IF(F29&lt;14,15,F29+2))</f>
      </c>
      <c r="J29" s="193"/>
      <c r="K29" s="192"/>
      <c r="L29" s="191"/>
      <c r="M29" s="183">
        <f>IF(P29="",IF(N29="","",IF(N29="",IF(P29&lt;14,15,P29+2),N29)),IF(P29&lt;14,15,P29+2))</f>
      </c>
      <c r="N29" s="196"/>
      <c r="O29" s="192" t="s">
        <v>49</v>
      </c>
      <c r="P29" s="196"/>
      <c r="Q29" s="183">
        <f>IF(N29="",IF(P29="","",IF(P29="",IF(N29&lt;14,15,N29+2),P29)),IF(N29&lt;14,15,N29+2))</f>
      </c>
      <c r="R29" s="193"/>
      <c r="S29" s="192"/>
      <c r="T29" s="191"/>
      <c r="U29" s="192">
        <f>IF(X29="",IF(V29="","",IF(V29="",IF(X29&lt;14,15,X29+2),V29)),IF(X29&lt;14,15,X29+2))</f>
      </c>
      <c r="V29" s="196"/>
      <c r="W29" s="192" t="s">
        <v>49</v>
      </c>
      <c r="X29" s="196"/>
      <c r="Y29" s="192">
        <f>IF(V29="",IF(X29="","",IF(X29="",IF(V29&lt;14,15,V29+2),X29)),IF(V29&lt;14,15,V29+2))</f>
      </c>
      <c r="Z29" s="193"/>
      <c r="AA29" s="192"/>
      <c r="AB29" s="191"/>
      <c r="AC29" s="183">
        <f>IF(AF29="",IF(AD29="","",IF(AD29="",IF(AF29&lt;14,15,AF29+2),AD29)),IF(AF29&lt;14,15,AF29+2))</f>
      </c>
      <c r="AD29" s="196"/>
      <c r="AE29" s="192" t="s">
        <v>49</v>
      </c>
      <c r="AF29" s="196"/>
      <c r="AG29" s="183">
        <f>IF(AD29="",IF(AF29="","",IF(AF29="",IF(AD29&lt;14,15,AD29+2),AF29)),IF(AD29&lt;14,15,AD29+2))</f>
      </c>
      <c r="AH29" s="193"/>
      <c r="AI29" s="192"/>
      <c r="AJ29" s="191"/>
      <c r="AK29" s="183">
        <f>IF(AN29="",IF(AL29="","",IF(AL29="",IF(AN29&lt;14,15,AN29+2),AL29)),IF(AN29&lt;14,15,AN29+2))</f>
      </c>
      <c r="AL29" s="196"/>
      <c r="AM29" s="192" t="s">
        <v>10</v>
      </c>
      <c r="AN29" s="196"/>
      <c r="AO29" s="183">
        <f>IF(AL29="",IF(AN29="","",IF(AN29="",IF(AL29&lt;14,15,AL29+2),AN29)),IF(AL29&lt;14,15,AL29+2))</f>
      </c>
      <c r="AP29" s="193"/>
    </row>
    <row r="30" spans="4:33" ht="12.75">
      <c r="D30" s="183" t="s">
        <v>27</v>
      </c>
      <c r="E30" s="183">
        <f t="shared" si="3"/>
      </c>
      <c r="I30" s="183">
        <f t="shared" si="4"/>
      </c>
      <c r="M30" s="183">
        <f t="shared" si="5"/>
      </c>
      <c r="Q30" s="183">
        <f t="shared" si="0"/>
      </c>
      <c r="U30" s="183">
        <f t="shared" si="6"/>
      </c>
      <c r="Y30" s="183">
        <f t="shared" si="1"/>
      </c>
      <c r="AC30" s="183">
        <f t="shared" si="7"/>
      </c>
      <c r="AG30" s="183">
        <f t="shared" si="2"/>
      </c>
    </row>
    <row r="31" spans="4:42" ht="12.75">
      <c r="D31" s="185" t="s">
        <v>19</v>
      </c>
      <c r="E31" s="183">
        <f t="shared" si="3"/>
      </c>
      <c r="F31" s="187"/>
      <c r="G31" s="186"/>
      <c r="H31" s="187"/>
      <c r="I31" s="183">
        <f t="shared" si="4"/>
      </c>
      <c r="J31" s="188" t="s">
        <v>19</v>
      </c>
      <c r="K31" s="186"/>
      <c r="L31" s="185" t="s">
        <v>19</v>
      </c>
      <c r="M31" s="183">
        <f t="shared" si="5"/>
      </c>
      <c r="N31" s="187"/>
      <c r="O31" s="186"/>
      <c r="P31" s="187"/>
      <c r="Q31" s="183">
        <f t="shared" si="0"/>
      </c>
      <c r="R31" s="188" t="s">
        <v>19</v>
      </c>
      <c r="S31" s="186"/>
      <c r="T31" s="185" t="s">
        <v>19</v>
      </c>
      <c r="U31" s="186">
        <f t="shared" si="6"/>
      </c>
      <c r="V31" s="187"/>
      <c r="W31" s="186"/>
      <c r="X31" s="187"/>
      <c r="Y31" s="186">
        <f t="shared" si="1"/>
      </c>
      <c r="Z31" s="188" t="s">
        <v>19</v>
      </c>
      <c r="AA31" s="186"/>
      <c r="AB31" s="185" t="s">
        <v>19</v>
      </c>
      <c r="AC31" s="183">
        <f t="shared" si="7"/>
      </c>
      <c r="AD31" s="187"/>
      <c r="AE31" s="186"/>
      <c r="AF31" s="187"/>
      <c r="AG31" s="183">
        <f t="shared" si="2"/>
      </c>
      <c r="AH31" s="188" t="s">
        <v>19</v>
      </c>
      <c r="AI31" s="186"/>
      <c r="AJ31" s="185" t="s">
        <v>19</v>
      </c>
      <c r="AK31" s="183">
        <f>IF(AN31="",IF(AL31="","",IF(AL31="",IF(AN31&lt;24,25,AN31+2),AL31)),IF(AN31&lt;24,25,AN31+2))</f>
      </c>
      <c r="AL31" s="187"/>
      <c r="AM31" s="186"/>
      <c r="AN31" s="187"/>
      <c r="AO31" s="183">
        <f>IF(AL31="",IF(AN31="","",IF(AN31="",IF(AL31&lt;24,25,AL31+2),AN31)),IF(AL31&lt;24,25,AL31+2))</f>
      </c>
      <c r="AP31" s="188" t="s">
        <v>19</v>
      </c>
    </row>
    <row r="32" spans="4:42" ht="12.75">
      <c r="D32" s="189"/>
      <c r="E32" s="183">
        <f t="shared" si="3"/>
      </c>
      <c r="F32" s="195"/>
      <c r="G32" s="183" t="s">
        <v>10</v>
      </c>
      <c r="H32" s="195"/>
      <c r="I32" s="183">
        <f t="shared" si="4"/>
      </c>
      <c r="J32" s="190"/>
      <c r="K32" s="183"/>
      <c r="L32" s="189"/>
      <c r="M32" s="183">
        <f>IF(P32="",IF(N32="","",IF(N32="",IF(P32&lt;24,25,P32+2),N32)),IF(P32&lt;24,25,P32+2))</f>
      </c>
      <c r="N32" s="195"/>
      <c r="O32" s="183" t="s">
        <v>10</v>
      </c>
      <c r="P32" s="195"/>
      <c r="Q32" s="183">
        <f>IF(N32="",IF(P32="","",IF(P32="",IF(N32&lt;24,25,N32+2),P32)),IF(N32&lt;24,25,N32+2))</f>
      </c>
      <c r="R32" s="190"/>
      <c r="S32" s="183"/>
      <c r="T32" s="189"/>
      <c r="U32" s="183">
        <f t="shared" si="6"/>
      </c>
      <c r="V32" s="195"/>
      <c r="W32" s="183" t="s">
        <v>10</v>
      </c>
      <c r="X32" s="195"/>
      <c r="Y32" s="183">
        <f t="shared" si="1"/>
      </c>
      <c r="Z32" s="190"/>
      <c r="AA32" s="183"/>
      <c r="AB32" s="189"/>
      <c r="AC32" s="183">
        <f t="shared" si="7"/>
      </c>
      <c r="AD32" s="195"/>
      <c r="AE32" s="183" t="s">
        <v>10</v>
      </c>
      <c r="AF32" s="195"/>
      <c r="AG32" s="183">
        <f t="shared" si="2"/>
      </c>
      <c r="AH32" s="190"/>
      <c r="AI32" s="183"/>
      <c r="AJ32" s="189"/>
      <c r="AK32" s="183">
        <f>IF(AN32="",IF(AL32="","",IF(AL32="",IF(AN32&lt;24,25,AN32+2),AL32)),IF(AN32&lt;24,25,AN32+2))</f>
      </c>
      <c r="AL32" s="195"/>
      <c r="AM32" s="183" t="s">
        <v>10</v>
      </c>
      <c r="AN32" s="195"/>
      <c r="AO32" s="183">
        <f>IF(AL32="",IF(AN32="","",IF(AN32="",IF(AL32&lt;24,25,AL32+2),AN32)),IF(AL32&lt;24,25,AL32+2))</f>
      </c>
      <c r="AP32" s="190"/>
    </row>
    <row r="33" spans="4:42" ht="12.75">
      <c r="D33" s="189"/>
      <c r="E33" s="183">
        <f t="shared" si="3"/>
      </c>
      <c r="F33" s="195"/>
      <c r="G33" s="183" t="s">
        <v>50</v>
      </c>
      <c r="H33" s="195"/>
      <c r="I33" s="183">
        <f t="shared" si="4"/>
      </c>
      <c r="J33" s="190"/>
      <c r="K33" s="183"/>
      <c r="L33" s="189"/>
      <c r="M33" s="183">
        <f>IF(P33="",IF(N33="","",IF(N33="",IF(P33&lt;24,25,P33+2),N33)),IF(P33&lt;24,25,P33+2))</f>
      </c>
      <c r="N33" s="195"/>
      <c r="O33" s="183" t="s">
        <v>50</v>
      </c>
      <c r="P33" s="195"/>
      <c r="Q33" s="183">
        <f>IF(N33="",IF(P33="","",IF(P33="",IF(N33&lt;24,25,N33+2),P33)),IF(N33&lt;24,25,N33+2))</f>
      </c>
      <c r="R33" s="190"/>
      <c r="S33" s="183"/>
      <c r="T33" s="189"/>
      <c r="U33" s="183">
        <f t="shared" si="6"/>
      </c>
      <c r="V33" s="195"/>
      <c r="W33" s="183" t="s">
        <v>50</v>
      </c>
      <c r="X33" s="195"/>
      <c r="Y33" s="183">
        <f t="shared" si="1"/>
      </c>
      <c r="Z33" s="190"/>
      <c r="AA33" s="183"/>
      <c r="AB33" s="189"/>
      <c r="AC33" s="183">
        <f t="shared" si="7"/>
      </c>
      <c r="AD33" s="195"/>
      <c r="AE33" s="183" t="s">
        <v>50</v>
      </c>
      <c r="AF33" s="195"/>
      <c r="AG33" s="183">
        <f t="shared" si="2"/>
      </c>
      <c r="AH33" s="190"/>
      <c r="AI33" s="183"/>
      <c r="AJ33" s="189"/>
      <c r="AK33" s="183">
        <f>IF(AN33="",IF(AL33="","",IF(AL33="",IF(AN33&lt;24,25,AN33+2),AL33)),IF(AN33&lt;24,25,AN33+2))</f>
      </c>
      <c r="AL33" s="195"/>
      <c r="AM33" s="183" t="s">
        <v>10</v>
      </c>
      <c r="AN33" s="195"/>
      <c r="AO33" s="183">
        <f>IF(AL33="",IF(AN33="","",IF(AN33="",IF(AL33&lt;24,25,AL33+2),AN33)),IF(AL33&lt;24,25,AL33+2))</f>
      </c>
      <c r="AP33" s="190"/>
    </row>
    <row r="34" spans="4:42" ht="12.75">
      <c r="D34" s="189" t="str">
        <f>$B$3</f>
        <v>国士舘</v>
      </c>
      <c r="E34" s="183">
        <f t="shared" si="3"/>
      </c>
      <c r="F34" s="195"/>
      <c r="G34" s="183" t="s">
        <v>49</v>
      </c>
      <c r="H34" s="195"/>
      <c r="I34" s="183">
        <f t="shared" si="4"/>
      </c>
      <c r="J34" s="190" t="str">
        <f>$B$6</f>
        <v>都留文科</v>
      </c>
      <c r="K34" s="183"/>
      <c r="L34" s="189" t="str">
        <f>$B$5</f>
        <v>大東文化</v>
      </c>
      <c r="M34" s="183">
        <f>IF(P34="",IF(N34="","",IF(N34="",IF(P34&lt;24,25,P34+2),N34)),IF(P34&lt;24,25,P34+2))</f>
      </c>
      <c r="N34" s="195"/>
      <c r="O34" s="183" t="s">
        <v>49</v>
      </c>
      <c r="P34" s="195"/>
      <c r="Q34" s="183">
        <f>IF(N34="",IF(P34="","",IF(P34="",IF(N34&lt;24,25,N34+2),P34)),IF(N34&lt;24,25,N34+2))</f>
      </c>
      <c r="R34" s="190" t="str">
        <f>$B$10</f>
        <v>神奈川</v>
      </c>
      <c r="S34" s="183"/>
      <c r="T34" s="189" t="str">
        <f>$B$2</f>
        <v>早稲田</v>
      </c>
      <c r="U34" s="183">
        <f t="shared" si="6"/>
      </c>
      <c r="V34" s="195"/>
      <c r="W34" s="183" t="s">
        <v>49</v>
      </c>
      <c r="X34" s="195"/>
      <c r="Y34" s="183">
        <f t="shared" si="1"/>
      </c>
      <c r="Z34" s="190" t="str">
        <f>$B$7</f>
        <v>敬愛大</v>
      </c>
      <c r="AA34" s="183"/>
      <c r="AB34" s="189" t="str">
        <f>$B$8</f>
        <v>武蔵短期</v>
      </c>
      <c r="AC34" s="183">
        <f t="shared" si="7"/>
      </c>
      <c r="AD34" s="195"/>
      <c r="AE34" s="183" t="s">
        <v>49</v>
      </c>
      <c r="AF34" s="195"/>
      <c r="AG34" s="183">
        <f t="shared" si="2"/>
      </c>
      <c r="AH34" s="190" t="str">
        <f>$B$9</f>
        <v>桜美林</v>
      </c>
      <c r="AI34" s="183"/>
      <c r="AJ34" s="189" t="str">
        <f>$B$4</f>
        <v>日本大</v>
      </c>
      <c r="AK34" s="183">
        <f>IF(AN34="",IF(AL34="","",IF(AL34="",IF(AN34&lt;24,25,AN34+2),AL34)),IF(AN34&lt;24,25,AN34+2))</f>
      </c>
      <c r="AL34" s="195"/>
      <c r="AM34" s="183" t="s">
        <v>10</v>
      </c>
      <c r="AN34" s="195"/>
      <c r="AO34" s="183">
        <f>IF(AL34="",IF(AN34="","",IF(AN34="",IF(AL34&lt;24,25,AL34+2),AN34)),IF(AL34&lt;24,25,AL34+2))</f>
      </c>
      <c r="AP34" s="190" t="str">
        <f>$B$11</f>
        <v>白鷗大</v>
      </c>
    </row>
    <row r="35" spans="4:42" ht="12.75">
      <c r="D35" s="189"/>
      <c r="E35" s="183">
        <f t="shared" si="3"/>
      </c>
      <c r="F35" s="195"/>
      <c r="G35" s="183" t="s">
        <v>49</v>
      </c>
      <c r="H35" s="195"/>
      <c r="I35" s="183">
        <f t="shared" si="4"/>
      </c>
      <c r="J35" s="190"/>
      <c r="K35" s="183"/>
      <c r="L35" s="189"/>
      <c r="M35" s="183">
        <f t="shared" si="5"/>
      </c>
      <c r="N35" s="195"/>
      <c r="O35" s="183" t="s">
        <v>49</v>
      </c>
      <c r="P35" s="195"/>
      <c r="Q35" s="183">
        <f t="shared" si="0"/>
      </c>
      <c r="R35" s="190"/>
      <c r="S35" s="183"/>
      <c r="T35" s="189"/>
      <c r="U35" s="183">
        <f t="shared" si="6"/>
      </c>
      <c r="V35" s="195"/>
      <c r="W35" s="183" t="s">
        <v>49</v>
      </c>
      <c r="X35" s="195"/>
      <c r="Y35" s="183">
        <f t="shared" si="1"/>
      </c>
      <c r="Z35" s="190"/>
      <c r="AA35" s="183"/>
      <c r="AB35" s="189"/>
      <c r="AC35" s="183">
        <f t="shared" si="7"/>
      </c>
      <c r="AD35" s="195"/>
      <c r="AE35" s="183" t="s">
        <v>49</v>
      </c>
      <c r="AF35" s="195"/>
      <c r="AG35" s="183">
        <f t="shared" si="2"/>
      </c>
      <c r="AH35" s="190"/>
      <c r="AI35" s="183"/>
      <c r="AJ35" s="189"/>
      <c r="AK35" s="183">
        <f>IF(AN35="",IF(AL35="","",IF(AL35="",IF(AN35&lt;24,25,AN35+2),AL35)),IF(AN35&lt;24,25,AN35+2))</f>
      </c>
      <c r="AL35" s="195"/>
      <c r="AM35" s="183" t="s">
        <v>10</v>
      </c>
      <c r="AN35" s="195"/>
      <c r="AO35" s="183">
        <f>IF(AL35="",IF(AN35="","",IF(AN35="",IF(AL35&lt;24,25,AL35+2),AN35)),IF(AL35&lt;24,25,AL35+2))</f>
      </c>
      <c r="AP35" s="190"/>
    </row>
    <row r="36" spans="4:42" ht="12.75">
      <c r="D36" s="191"/>
      <c r="E36" s="183">
        <f>IF(H36="",IF(F36="","",IF(F36="",IF(H36&lt;14,15,H36+2),F36)),IF(H36&lt;14,15,H36+2))</f>
      </c>
      <c r="F36" s="196"/>
      <c r="G36" s="192" t="s">
        <v>49</v>
      </c>
      <c r="H36" s="196"/>
      <c r="I36" s="183">
        <f>IF(F36="",IF(H36="","",IF(H36="",IF(F36&lt;14,15,F36+2),H36)),IF(F36&lt;14,15,F36+2))</f>
      </c>
      <c r="J36" s="193"/>
      <c r="K36" s="192"/>
      <c r="L36" s="191"/>
      <c r="M36" s="183">
        <f>IF(P36="",IF(N36="","",IF(N36="",IF(P36&lt;14,15,P36+2),N36)),IF(P36&lt;14,15,P36+2))</f>
      </c>
      <c r="N36" s="196"/>
      <c r="O36" s="192" t="s">
        <v>49</v>
      </c>
      <c r="P36" s="196"/>
      <c r="Q36" s="183">
        <f>IF(N36="",IF(P36="","",IF(P36="",IF(N36&lt;14,15,N36+2),P36)),IF(N36&lt;14,15,N36+2))</f>
      </c>
      <c r="R36" s="193"/>
      <c r="S36" s="192"/>
      <c r="T36" s="191"/>
      <c r="U36" s="192">
        <f>IF(X36="",IF(V36="","",IF(V36="",IF(X36&lt;14,15,X36+2),V36)),IF(X36&lt;14,15,X36+2))</f>
      </c>
      <c r="V36" s="196"/>
      <c r="W36" s="192" t="s">
        <v>49</v>
      </c>
      <c r="X36" s="196"/>
      <c r="Y36" s="192">
        <f>IF(V36="",IF(X36="","",IF(X36="",IF(V36&lt;14,15,V36+2),X36)),IF(V36&lt;14,15,V36+2))</f>
      </c>
      <c r="Z36" s="193"/>
      <c r="AA36" s="192"/>
      <c r="AB36" s="191"/>
      <c r="AC36" s="183">
        <f>IF(AF36="",IF(AD36="","",IF(AD36="",IF(AF36&lt;14,15,AF36+2),AD36)),IF(AF36&lt;14,15,AF36+2))</f>
      </c>
      <c r="AD36" s="196"/>
      <c r="AE36" s="192" t="s">
        <v>49</v>
      </c>
      <c r="AF36" s="196"/>
      <c r="AG36" s="183">
        <f>IF(AD36="",IF(AF36="","",IF(AF36="",IF(AD36&lt;14,15,AD36+2),AF36)),IF(AD36&lt;14,15,AD36+2))</f>
      </c>
      <c r="AH36" s="193"/>
      <c r="AI36" s="192"/>
      <c r="AJ36" s="191"/>
      <c r="AK36" s="183">
        <f>IF(AN36="",IF(AL36="","",IF(AL36="",IF(AN36&lt;14,15,AN36+2),AL36)),IF(AN36&lt;14,15,AN36+2))</f>
      </c>
      <c r="AL36" s="196"/>
      <c r="AM36" s="192" t="s">
        <v>10</v>
      </c>
      <c r="AN36" s="196"/>
      <c r="AO36" s="183">
        <f>IF(AL36="",IF(AN36="","",IF(AN36="",IF(AL36&lt;14,15,AL36+2),AN36)),IF(AL36&lt;14,15,AL36+2))</f>
      </c>
      <c r="AP36" s="193"/>
    </row>
    <row r="37" spans="4:33" ht="12.75">
      <c r="D37" s="183" t="s">
        <v>28</v>
      </c>
      <c r="E37" s="183">
        <f t="shared" si="3"/>
      </c>
      <c r="I37" s="183">
        <f t="shared" si="4"/>
      </c>
      <c r="M37" s="183">
        <f t="shared" si="5"/>
      </c>
      <c r="Q37" s="183">
        <f t="shared" si="0"/>
      </c>
      <c r="U37" s="183">
        <f t="shared" si="6"/>
      </c>
      <c r="Y37" s="183">
        <f t="shared" si="1"/>
      </c>
      <c r="AC37" s="183">
        <f t="shared" si="7"/>
      </c>
      <c r="AG37" s="183">
        <f t="shared" si="2"/>
      </c>
    </row>
    <row r="38" spans="4:42" ht="12.75">
      <c r="D38" s="185" t="s">
        <v>19</v>
      </c>
      <c r="E38" s="183">
        <f t="shared" si="3"/>
      </c>
      <c r="F38" s="187"/>
      <c r="G38" s="186"/>
      <c r="H38" s="187"/>
      <c r="I38" s="183">
        <f t="shared" si="4"/>
      </c>
      <c r="J38" s="188" t="s">
        <v>19</v>
      </c>
      <c r="K38" s="186"/>
      <c r="L38" s="185" t="s">
        <v>19</v>
      </c>
      <c r="M38" s="183">
        <f t="shared" si="5"/>
      </c>
      <c r="N38" s="187"/>
      <c r="O38" s="186"/>
      <c r="P38" s="187"/>
      <c r="Q38" s="183">
        <f t="shared" si="0"/>
      </c>
      <c r="R38" s="188" t="s">
        <v>19</v>
      </c>
      <c r="S38" s="186"/>
      <c r="T38" s="185" t="s">
        <v>19</v>
      </c>
      <c r="U38" s="186">
        <f t="shared" si="6"/>
      </c>
      <c r="V38" s="187"/>
      <c r="W38" s="186"/>
      <c r="X38" s="187"/>
      <c r="Y38" s="186">
        <f t="shared" si="1"/>
      </c>
      <c r="Z38" s="188" t="s">
        <v>19</v>
      </c>
      <c r="AA38" s="186"/>
      <c r="AB38" s="185" t="s">
        <v>19</v>
      </c>
      <c r="AC38" s="183">
        <f t="shared" si="7"/>
      </c>
      <c r="AD38" s="187"/>
      <c r="AE38" s="186"/>
      <c r="AF38" s="187"/>
      <c r="AG38" s="183">
        <f t="shared" si="2"/>
      </c>
      <c r="AH38" s="188" t="s">
        <v>19</v>
      </c>
      <c r="AI38" s="186"/>
      <c r="AJ38" s="185" t="s">
        <v>19</v>
      </c>
      <c r="AK38" s="183">
        <f>IF(AN38="",IF(AL38="","",IF(AL38="",IF(AN38&lt;24,25,AN38+2),AL38)),IF(AN38&lt;24,25,AN38+2))</f>
      </c>
      <c r="AL38" s="187"/>
      <c r="AM38" s="186"/>
      <c r="AN38" s="187"/>
      <c r="AO38" s="183">
        <f>IF(AL38="",IF(AN38="","",IF(AN38="",IF(AL38&lt;24,25,AL38+2),AN38)),IF(AL38&lt;24,25,AL38+2))</f>
      </c>
      <c r="AP38" s="188" t="s">
        <v>19</v>
      </c>
    </row>
    <row r="39" spans="4:42" ht="12.75">
      <c r="D39" s="189"/>
      <c r="E39" s="183">
        <f t="shared" si="3"/>
      </c>
      <c r="F39" s="195"/>
      <c r="G39" s="183" t="s">
        <v>10</v>
      </c>
      <c r="H39" s="195"/>
      <c r="I39" s="183">
        <f t="shared" si="4"/>
      </c>
      <c r="J39" s="190"/>
      <c r="K39" s="183"/>
      <c r="L39" s="189"/>
      <c r="M39" s="183">
        <f t="shared" si="5"/>
      </c>
      <c r="N39" s="195"/>
      <c r="O39" s="183" t="s">
        <v>10</v>
      </c>
      <c r="P39" s="195"/>
      <c r="Q39" s="539">
        <f t="shared" si="0"/>
      </c>
      <c r="R39" s="190"/>
      <c r="S39" s="183"/>
      <c r="T39" s="189"/>
      <c r="U39" s="183">
        <f t="shared" si="6"/>
      </c>
      <c r="V39" s="195"/>
      <c r="W39" s="183" t="s">
        <v>10</v>
      </c>
      <c r="X39" s="195"/>
      <c r="Y39" s="183">
        <f t="shared" si="1"/>
      </c>
      <c r="Z39" s="190"/>
      <c r="AA39" s="183"/>
      <c r="AB39" s="189"/>
      <c r="AC39" s="183">
        <f t="shared" si="7"/>
      </c>
      <c r="AD39" s="195"/>
      <c r="AE39" s="183" t="s">
        <v>10</v>
      </c>
      <c r="AF39" s="195"/>
      <c r="AG39" s="183">
        <f t="shared" si="2"/>
      </c>
      <c r="AH39" s="190"/>
      <c r="AI39" s="183"/>
      <c r="AJ39" s="189"/>
      <c r="AK39" s="183">
        <f>IF(AN39="",IF(AL39="","",IF(AL39="",IF(AN39&lt;24,25,AN39+2),AL39)),IF(AN39&lt;24,25,AN39+2))</f>
      </c>
      <c r="AL39" s="195"/>
      <c r="AM39" s="183" t="s">
        <v>10</v>
      </c>
      <c r="AN39" s="195"/>
      <c r="AO39" s="183">
        <f>IF(AL39="",IF(AN39="","",IF(AN39="",IF(AL39&lt;24,25,AL39+2),AN39)),IF(AL39&lt;24,25,AL39+2))</f>
      </c>
      <c r="AP39" s="190"/>
    </row>
    <row r="40" spans="4:42" ht="12.75">
      <c r="D40" s="189"/>
      <c r="E40" s="183">
        <f t="shared" si="3"/>
      </c>
      <c r="F40" s="195"/>
      <c r="G40" s="183" t="s">
        <v>50</v>
      </c>
      <c r="H40" s="195"/>
      <c r="I40" s="183">
        <f t="shared" si="4"/>
      </c>
      <c r="J40" s="190"/>
      <c r="K40" s="183"/>
      <c r="L40" s="189"/>
      <c r="M40" s="183">
        <f t="shared" si="5"/>
      </c>
      <c r="N40" s="195"/>
      <c r="O40" s="183" t="s">
        <v>50</v>
      </c>
      <c r="P40" s="195"/>
      <c r="Q40" s="539">
        <f t="shared" si="0"/>
      </c>
      <c r="R40" s="190"/>
      <c r="S40" s="183"/>
      <c r="T40" s="189"/>
      <c r="U40" s="183">
        <f t="shared" si="6"/>
      </c>
      <c r="V40" s="195"/>
      <c r="W40" s="183" t="s">
        <v>50</v>
      </c>
      <c r="X40" s="195"/>
      <c r="Y40" s="183">
        <f t="shared" si="1"/>
      </c>
      <c r="Z40" s="190"/>
      <c r="AA40" s="183"/>
      <c r="AB40" s="189"/>
      <c r="AC40" s="183">
        <f t="shared" si="7"/>
      </c>
      <c r="AD40" s="195"/>
      <c r="AE40" s="183" t="s">
        <v>50</v>
      </c>
      <c r="AF40" s="195"/>
      <c r="AG40" s="183">
        <f t="shared" si="2"/>
      </c>
      <c r="AH40" s="190"/>
      <c r="AI40" s="183"/>
      <c r="AJ40" s="189"/>
      <c r="AK40" s="183">
        <f>IF(AN40="",IF(AL40="","",IF(AL40="",IF(AN40&lt;24,25,AN40+2),AL40)),IF(AN40&lt;24,25,AN40+2))</f>
      </c>
      <c r="AL40" s="195"/>
      <c r="AM40" s="183" t="s">
        <v>10</v>
      </c>
      <c r="AN40" s="195"/>
      <c r="AO40" s="183">
        <f>IF(AL40="",IF(AN40="","",IF(AN40="",IF(AL40&lt;24,25,AL40+2),AN40)),IF(AL40&lt;24,25,AL40+2))</f>
      </c>
      <c r="AP40" s="190"/>
    </row>
    <row r="41" spans="4:42" ht="12.75">
      <c r="D41" s="189" t="str">
        <f>$B$2</f>
        <v>早稲田</v>
      </c>
      <c r="E41" s="183">
        <f t="shared" si="3"/>
      </c>
      <c r="F41" s="195"/>
      <c r="G41" s="183" t="s">
        <v>49</v>
      </c>
      <c r="H41" s="195"/>
      <c r="I41" s="183">
        <f t="shared" si="4"/>
      </c>
      <c r="J41" s="190" t="str">
        <f>$B$6</f>
        <v>都留文科</v>
      </c>
      <c r="K41" s="183"/>
      <c r="L41" s="189" t="str">
        <f>$B$7</f>
        <v>敬愛大</v>
      </c>
      <c r="M41" s="183">
        <f t="shared" si="5"/>
      </c>
      <c r="N41" s="195"/>
      <c r="O41" s="183" t="s">
        <v>49</v>
      </c>
      <c r="P41" s="195"/>
      <c r="Q41" s="539">
        <f t="shared" si="0"/>
      </c>
      <c r="R41" s="190" t="str">
        <f>$B$8</f>
        <v>武蔵短期</v>
      </c>
      <c r="S41" s="183"/>
      <c r="T41" s="189" t="str">
        <f>$B$3</f>
        <v>国士舘</v>
      </c>
      <c r="U41" s="183">
        <f t="shared" si="6"/>
      </c>
      <c r="V41" s="195"/>
      <c r="W41" s="183" t="s">
        <v>49</v>
      </c>
      <c r="X41" s="195"/>
      <c r="Y41" s="183">
        <f t="shared" si="1"/>
      </c>
      <c r="Z41" s="190" t="str">
        <f>$B$11</f>
        <v>白鷗大</v>
      </c>
      <c r="AA41" s="183"/>
      <c r="AB41" s="189" t="str">
        <f>$B$5</f>
        <v>大東文化</v>
      </c>
      <c r="AC41" s="183">
        <f t="shared" si="7"/>
      </c>
      <c r="AD41" s="195"/>
      <c r="AE41" s="183" t="s">
        <v>49</v>
      </c>
      <c r="AF41" s="195"/>
      <c r="AG41" s="183">
        <f t="shared" si="2"/>
      </c>
      <c r="AH41" s="190" t="str">
        <f>$B$9</f>
        <v>桜美林</v>
      </c>
      <c r="AI41" s="183"/>
      <c r="AJ41" s="189" t="str">
        <f>$B$4</f>
        <v>日本大</v>
      </c>
      <c r="AK41" s="183">
        <f>IF(AN41="",IF(AL41="","",IF(AL41="",IF(AN41&lt;24,25,AN41+2),AL41)),IF(AN41&lt;24,25,AN41+2))</f>
      </c>
      <c r="AL41" s="195"/>
      <c r="AM41" s="183" t="s">
        <v>10</v>
      </c>
      <c r="AN41" s="195"/>
      <c r="AO41" s="183">
        <f>IF(AL41="",IF(AN41="","",IF(AN41="",IF(AL41&lt;24,25,AL41+2),AN41)),IF(AL41&lt;24,25,AL41+2))</f>
      </c>
      <c r="AP41" s="190" t="str">
        <f>$B$10</f>
        <v>神奈川</v>
      </c>
    </row>
    <row r="42" spans="4:42" ht="12.75">
      <c r="D42" s="189"/>
      <c r="E42" s="183">
        <f t="shared" si="3"/>
      </c>
      <c r="F42" s="195"/>
      <c r="G42" s="183" t="s">
        <v>49</v>
      </c>
      <c r="H42" s="195"/>
      <c r="I42" s="183">
        <f t="shared" si="4"/>
      </c>
      <c r="J42" s="190"/>
      <c r="K42" s="183"/>
      <c r="L42" s="189"/>
      <c r="M42" s="183">
        <f t="shared" si="5"/>
      </c>
      <c r="N42" s="195"/>
      <c r="O42" s="183" t="s">
        <v>49</v>
      </c>
      <c r="P42" s="195"/>
      <c r="Q42" s="539">
        <f t="shared" si="0"/>
      </c>
      <c r="R42" s="190"/>
      <c r="S42" s="183"/>
      <c r="T42" s="189"/>
      <c r="U42" s="183">
        <f t="shared" si="6"/>
      </c>
      <c r="V42" s="195"/>
      <c r="W42" s="183" t="s">
        <v>49</v>
      </c>
      <c r="X42" s="195"/>
      <c r="Y42" s="183">
        <f t="shared" si="1"/>
      </c>
      <c r="Z42" s="190"/>
      <c r="AA42" s="183"/>
      <c r="AB42" s="189"/>
      <c r="AC42" s="183">
        <f t="shared" si="7"/>
      </c>
      <c r="AD42" s="195"/>
      <c r="AE42" s="183" t="s">
        <v>49</v>
      </c>
      <c r="AF42" s="195"/>
      <c r="AG42" s="183">
        <f t="shared" si="2"/>
      </c>
      <c r="AH42" s="190"/>
      <c r="AI42" s="183"/>
      <c r="AJ42" s="189"/>
      <c r="AK42" s="183">
        <f>IF(AN42="",IF(AL42="","",IF(AL42="",IF(AN42&lt;24,25,AN42+2),AL42)),IF(AN42&lt;24,25,AN42+2))</f>
      </c>
      <c r="AL42" s="195"/>
      <c r="AM42" s="183" t="s">
        <v>10</v>
      </c>
      <c r="AN42" s="195"/>
      <c r="AO42" s="183">
        <f>IF(AL42="",IF(AN42="","",IF(AN42="",IF(AL42&lt;24,25,AL42+2),AN42)),IF(AL42&lt;24,25,AL42+2))</f>
      </c>
      <c r="AP42" s="190"/>
    </row>
    <row r="43" spans="4:42" ht="12.75">
      <c r="D43" s="191"/>
      <c r="E43" s="183">
        <f>IF(H43="",IF(F43="","",IF(F43="",IF(H43&lt;14,15,H43+2),F43)),IF(H43&lt;14,15,H43+2))</f>
      </c>
      <c r="F43" s="196"/>
      <c r="G43" s="192" t="s">
        <v>49</v>
      </c>
      <c r="H43" s="196"/>
      <c r="I43" s="183">
        <f>IF(F43="",IF(H43="","",IF(H43="",IF(F43&lt;14,15,F43+2),H43)),IF(F43&lt;14,15,F43+2))</f>
      </c>
      <c r="J43" s="193"/>
      <c r="K43" s="192"/>
      <c r="L43" s="191"/>
      <c r="M43" s="183">
        <f>IF(P43="",IF(N43="","",IF(N43="",IF(P43&lt;14,15,P43+2),N43)),IF(P43&lt;14,15,P43+2))</f>
      </c>
      <c r="N43" s="196"/>
      <c r="O43" s="192" t="s">
        <v>49</v>
      </c>
      <c r="P43" s="196"/>
      <c r="Q43" s="539">
        <f>IF(N43="",IF(P43="","",IF(P43="",IF(N43&lt;14,15,N43+2),P43)),IF(N43&lt;14,15,N43+2))</f>
      </c>
      <c r="R43" s="193"/>
      <c r="S43" s="192"/>
      <c r="T43" s="191"/>
      <c r="U43" s="192">
        <f>IF(X43="",IF(V43="","",IF(V43="",IF(X43&lt;14,15,X43+2),V43)),IF(X43&lt;14,15,X43+2))</f>
      </c>
      <c r="V43" s="196"/>
      <c r="W43" s="192" t="s">
        <v>49</v>
      </c>
      <c r="X43" s="196"/>
      <c r="Y43" s="192">
        <f>IF(V43="",IF(X43="","",IF(X43="",IF(V43&lt;14,15,V43+2),X43)),IF(V43&lt;14,15,V43+2))</f>
      </c>
      <c r="Z43" s="193"/>
      <c r="AA43" s="192"/>
      <c r="AB43" s="191"/>
      <c r="AC43" s="183">
        <f>IF(AF43="",IF(AD43="","",IF(AD43="",IF(AF43&lt;14,15,AF43+2),AD43)),IF(AF43&lt;14,15,AF43+2))</f>
      </c>
      <c r="AD43" s="196"/>
      <c r="AE43" s="192" t="s">
        <v>49</v>
      </c>
      <c r="AF43" s="196"/>
      <c r="AG43" s="183">
        <f>IF(AD43="",IF(AF43="","",IF(AF43="",IF(AD43&lt;14,15,AD43+2),AF43)),IF(AD43&lt;14,15,AD43+2))</f>
      </c>
      <c r="AH43" s="193"/>
      <c r="AI43" s="192"/>
      <c r="AJ43" s="191"/>
      <c r="AK43" s="183">
        <f>IF(AN43="",IF(AL43="","",IF(AL43="",IF(AN43&lt;14,15,AN43+2),AL43)),IF(AN43&lt;14,15,AN43+2))</f>
      </c>
      <c r="AL43" s="196"/>
      <c r="AM43" s="192" t="s">
        <v>10</v>
      </c>
      <c r="AN43" s="196"/>
      <c r="AO43" s="183">
        <f>IF(AL43="",IF(AN43="","",IF(AN43="",IF(AL43&lt;14,15,AL43+2),AN43)),IF(AL43&lt;14,15,AL43+2))</f>
      </c>
      <c r="AP43" s="193"/>
    </row>
    <row r="44" spans="4:33" ht="12.75">
      <c r="D44" s="183" t="s">
        <v>29</v>
      </c>
      <c r="E44" s="183">
        <f t="shared" si="3"/>
      </c>
      <c r="I44" s="183">
        <f t="shared" si="4"/>
      </c>
      <c r="M44" s="183">
        <f t="shared" si="5"/>
      </c>
      <c r="Q44" s="183">
        <f t="shared" si="0"/>
      </c>
      <c r="U44" s="183">
        <f t="shared" si="6"/>
      </c>
      <c r="Y44" s="183">
        <f t="shared" si="1"/>
      </c>
      <c r="AC44" s="183">
        <f t="shared" si="7"/>
      </c>
      <c r="AG44" s="183">
        <f t="shared" si="2"/>
      </c>
    </row>
    <row r="45" spans="4:42" ht="12.75">
      <c r="D45" s="185" t="s">
        <v>19</v>
      </c>
      <c r="E45" s="183">
        <f t="shared" si="3"/>
      </c>
      <c r="F45" s="187"/>
      <c r="G45" s="186"/>
      <c r="H45" s="187"/>
      <c r="I45" s="183">
        <f t="shared" si="4"/>
      </c>
      <c r="J45" s="188" t="s">
        <v>19</v>
      </c>
      <c r="K45" s="186"/>
      <c r="L45" s="185" t="s">
        <v>19</v>
      </c>
      <c r="M45" s="183">
        <f t="shared" si="5"/>
      </c>
      <c r="N45" s="187"/>
      <c r="O45" s="186"/>
      <c r="P45" s="187"/>
      <c r="Q45" s="183">
        <f t="shared" si="0"/>
      </c>
      <c r="R45" s="188" t="s">
        <v>19</v>
      </c>
      <c r="S45" s="186"/>
      <c r="T45" s="185" t="s">
        <v>19</v>
      </c>
      <c r="U45" s="186">
        <f t="shared" si="6"/>
      </c>
      <c r="V45" s="187"/>
      <c r="W45" s="186"/>
      <c r="X45" s="187"/>
      <c r="Y45" s="186">
        <f t="shared" si="1"/>
      </c>
      <c r="Z45" s="188" t="s">
        <v>19</v>
      </c>
      <c r="AA45" s="186"/>
      <c r="AB45" s="185" t="s">
        <v>19</v>
      </c>
      <c r="AC45" s="183">
        <f t="shared" si="7"/>
      </c>
      <c r="AD45" s="187"/>
      <c r="AE45" s="186"/>
      <c r="AF45" s="187"/>
      <c r="AG45" s="183">
        <f t="shared" si="2"/>
      </c>
      <c r="AH45" s="188" t="s">
        <v>19</v>
      </c>
      <c r="AI45" s="186"/>
      <c r="AJ45" s="185" t="s">
        <v>19</v>
      </c>
      <c r="AK45" s="183">
        <f>IF(AN45="",IF(AL45="","",IF(AL45="",IF(AN45&lt;24,25,AN45+2),AL45)),IF(AN45&lt;24,25,AN45+2))</f>
      </c>
      <c r="AL45" s="187"/>
      <c r="AM45" s="186"/>
      <c r="AN45" s="187"/>
      <c r="AO45" s="183">
        <f>IF(AL45="",IF(AN45="","",IF(AN45="",IF(AL45&lt;24,25,AL45+2),AN45)),IF(AL45&lt;24,25,AL45+2))</f>
      </c>
      <c r="AP45" s="188" t="s">
        <v>19</v>
      </c>
    </row>
    <row r="46" spans="4:42" ht="12.75">
      <c r="D46" s="189"/>
      <c r="E46" s="183">
        <f t="shared" si="3"/>
      </c>
      <c r="F46" s="195"/>
      <c r="G46" s="183" t="s">
        <v>10</v>
      </c>
      <c r="H46" s="195"/>
      <c r="I46" s="183">
        <f t="shared" si="4"/>
      </c>
      <c r="J46" s="190"/>
      <c r="K46" s="183"/>
      <c r="L46" s="189"/>
      <c r="M46" s="183">
        <f t="shared" si="5"/>
      </c>
      <c r="N46" s="195"/>
      <c r="O46" s="183" t="s">
        <v>10</v>
      </c>
      <c r="P46" s="195"/>
      <c r="Q46" s="183">
        <f t="shared" si="0"/>
      </c>
      <c r="R46" s="190"/>
      <c r="S46" s="183"/>
      <c r="T46" s="189"/>
      <c r="U46" s="183">
        <f t="shared" si="6"/>
      </c>
      <c r="V46" s="195"/>
      <c r="W46" s="183" t="s">
        <v>10</v>
      </c>
      <c r="X46" s="195"/>
      <c r="Y46" s="183">
        <f t="shared" si="1"/>
      </c>
      <c r="Z46" s="190"/>
      <c r="AA46" s="183"/>
      <c r="AB46" s="189"/>
      <c r="AC46" s="183">
        <f t="shared" si="7"/>
      </c>
      <c r="AD46" s="195"/>
      <c r="AE46" s="183" t="s">
        <v>10</v>
      </c>
      <c r="AF46" s="195"/>
      <c r="AG46" s="183">
        <f t="shared" si="2"/>
      </c>
      <c r="AH46" s="190"/>
      <c r="AI46" s="183"/>
      <c r="AJ46" s="189"/>
      <c r="AK46" s="183">
        <f>IF(AN46="",IF(AL46="","",IF(AL46="",IF(AN46&lt;24,25,AN46+2),AL46)),IF(AN46&lt;24,25,AN46+2))</f>
      </c>
      <c r="AL46" s="195"/>
      <c r="AM46" s="183" t="s">
        <v>10</v>
      </c>
      <c r="AN46" s="195"/>
      <c r="AO46" s="183">
        <f>IF(AL46="",IF(AN46="","",IF(AN46="",IF(AL46&lt;24,25,AL46+2),AN46)),IF(AL46&lt;24,25,AL46+2))</f>
      </c>
      <c r="AP46" s="190"/>
    </row>
    <row r="47" spans="4:42" ht="12.75">
      <c r="D47" s="189"/>
      <c r="E47" s="183">
        <f t="shared" si="3"/>
      </c>
      <c r="F47" s="195"/>
      <c r="G47" s="183" t="s">
        <v>50</v>
      </c>
      <c r="H47" s="195"/>
      <c r="I47" s="183">
        <f t="shared" si="4"/>
      </c>
      <c r="J47" s="190"/>
      <c r="K47" s="183"/>
      <c r="L47" s="189"/>
      <c r="M47" s="183">
        <f t="shared" si="5"/>
      </c>
      <c r="N47" s="195"/>
      <c r="O47" s="183" t="s">
        <v>50</v>
      </c>
      <c r="P47" s="195"/>
      <c r="Q47" s="183">
        <f t="shared" si="0"/>
      </c>
      <c r="R47" s="190"/>
      <c r="S47" s="183"/>
      <c r="T47" s="189"/>
      <c r="U47" s="183">
        <f t="shared" si="6"/>
      </c>
      <c r="V47" s="195"/>
      <c r="W47" s="183" t="s">
        <v>50</v>
      </c>
      <c r="X47" s="195"/>
      <c r="Y47" s="183">
        <f t="shared" si="1"/>
      </c>
      <c r="Z47" s="190"/>
      <c r="AA47" s="183"/>
      <c r="AB47" s="189"/>
      <c r="AC47" s="183">
        <f t="shared" si="7"/>
      </c>
      <c r="AD47" s="195"/>
      <c r="AE47" s="183" t="s">
        <v>50</v>
      </c>
      <c r="AF47" s="195"/>
      <c r="AG47" s="183">
        <f t="shared" si="2"/>
      </c>
      <c r="AH47" s="190"/>
      <c r="AI47" s="183"/>
      <c r="AJ47" s="189"/>
      <c r="AK47" s="183">
        <f>IF(AN47="",IF(AL47="","",IF(AL47="",IF(AN47&lt;24,25,AN47+2),AL47)),IF(AN47&lt;24,25,AN47+2))</f>
      </c>
      <c r="AL47" s="195"/>
      <c r="AM47" s="183" t="s">
        <v>10</v>
      </c>
      <c r="AN47" s="195"/>
      <c r="AO47" s="183">
        <f>IF(AL47="",IF(AN47="","",IF(AN47="",IF(AL47&lt;24,25,AL47+2),AN47)),IF(AL47&lt;24,25,AL47+2))</f>
      </c>
      <c r="AP47" s="190"/>
    </row>
    <row r="48" spans="4:42" ht="12.75">
      <c r="D48" s="189" t="str">
        <f>$B$3</f>
        <v>国士舘</v>
      </c>
      <c r="E48" s="183">
        <f t="shared" si="3"/>
      </c>
      <c r="F48" s="195"/>
      <c r="G48" s="183" t="s">
        <v>49</v>
      </c>
      <c r="H48" s="195"/>
      <c r="I48" s="183">
        <f t="shared" si="4"/>
      </c>
      <c r="J48" s="190" t="str">
        <f>$B$4</f>
        <v>日本大</v>
      </c>
      <c r="K48" s="183"/>
      <c r="L48" s="189" t="str">
        <f>$B$9</f>
        <v>桜美林</v>
      </c>
      <c r="M48" s="183">
        <f t="shared" si="5"/>
      </c>
      <c r="N48" s="195"/>
      <c r="O48" s="183" t="s">
        <v>49</v>
      </c>
      <c r="P48" s="195"/>
      <c r="Q48" s="183">
        <f t="shared" si="0"/>
      </c>
      <c r="R48" s="190" t="str">
        <f>$B$11</f>
        <v>白鷗大</v>
      </c>
      <c r="S48" s="183"/>
      <c r="T48" s="189" t="str">
        <f>$B$7</f>
        <v>敬愛大</v>
      </c>
      <c r="U48" s="183">
        <f t="shared" si="6"/>
      </c>
      <c r="V48" s="195"/>
      <c r="W48" s="183" t="s">
        <v>49</v>
      </c>
      <c r="X48" s="195"/>
      <c r="Y48" s="183">
        <f t="shared" si="1"/>
      </c>
      <c r="Z48" s="190" t="str">
        <f>$B$10</f>
        <v>神奈川</v>
      </c>
      <c r="AA48" s="183"/>
      <c r="AB48" s="189" t="str">
        <f>$B$2</f>
        <v>早稲田</v>
      </c>
      <c r="AC48" s="183">
        <f t="shared" si="7"/>
      </c>
      <c r="AD48" s="195"/>
      <c r="AE48" s="183" t="s">
        <v>49</v>
      </c>
      <c r="AF48" s="195"/>
      <c r="AG48" s="183">
        <f t="shared" si="2"/>
      </c>
      <c r="AH48" s="190" t="str">
        <f>$B$5</f>
        <v>大東文化</v>
      </c>
      <c r="AI48" s="183"/>
      <c r="AJ48" s="189" t="str">
        <f>$B$6</f>
        <v>都留文科</v>
      </c>
      <c r="AK48" s="183">
        <f>IF(AN48="",IF(AL48="","",IF(AL48="",IF(AN48&lt;24,25,AN48+2),AL48)),IF(AN48&lt;24,25,AN48+2))</f>
      </c>
      <c r="AL48" s="195"/>
      <c r="AM48" s="183" t="s">
        <v>10</v>
      </c>
      <c r="AN48" s="195"/>
      <c r="AO48" s="183">
        <f>IF(AL48="",IF(AN48="","",IF(AN48="",IF(AL48&lt;24,25,AL48+2),AN48)),IF(AL48&lt;24,25,AL48+2))</f>
      </c>
      <c r="AP48" s="190" t="str">
        <f>$B$8</f>
        <v>武蔵短期</v>
      </c>
    </row>
    <row r="49" spans="4:42" ht="12.75">
      <c r="D49" s="189"/>
      <c r="E49" s="183">
        <f t="shared" si="3"/>
      </c>
      <c r="F49" s="195"/>
      <c r="G49" s="183" t="s">
        <v>49</v>
      </c>
      <c r="H49" s="195"/>
      <c r="I49" s="183">
        <f t="shared" si="4"/>
      </c>
      <c r="J49" s="190"/>
      <c r="K49" s="183"/>
      <c r="L49" s="189"/>
      <c r="M49" s="183">
        <f t="shared" si="5"/>
      </c>
      <c r="N49" s="195"/>
      <c r="O49" s="183" t="s">
        <v>49</v>
      </c>
      <c r="P49" s="195"/>
      <c r="Q49" s="183">
        <f t="shared" si="0"/>
      </c>
      <c r="R49" s="190"/>
      <c r="S49" s="183"/>
      <c r="T49" s="189"/>
      <c r="U49" s="183">
        <f t="shared" si="6"/>
      </c>
      <c r="V49" s="195"/>
      <c r="W49" s="183" t="s">
        <v>49</v>
      </c>
      <c r="X49" s="195"/>
      <c r="Y49" s="183">
        <f t="shared" si="1"/>
      </c>
      <c r="Z49" s="190"/>
      <c r="AA49" s="183"/>
      <c r="AB49" s="189"/>
      <c r="AC49" s="183">
        <f t="shared" si="7"/>
      </c>
      <c r="AD49" s="195"/>
      <c r="AE49" s="183" t="s">
        <v>49</v>
      </c>
      <c r="AF49" s="195"/>
      <c r="AG49" s="183">
        <f t="shared" si="2"/>
      </c>
      <c r="AH49" s="190"/>
      <c r="AI49" s="183"/>
      <c r="AJ49" s="189"/>
      <c r="AK49" s="183">
        <f>IF(AN49="",IF(AL49="","",IF(AL49="",IF(AN49&lt;24,25,AN49+2),AL49)),IF(AN49&lt;24,25,AN49+2))</f>
      </c>
      <c r="AL49" s="195"/>
      <c r="AM49" s="183" t="s">
        <v>10</v>
      </c>
      <c r="AN49" s="195"/>
      <c r="AO49" s="183">
        <f>IF(AL49="",IF(AN49="","",IF(AN49="",IF(AL49&lt;24,25,AL49+2),AN49)),IF(AL49&lt;24,25,AL49+2))</f>
      </c>
      <c r="AP49" s="190"/>
    </row>
    <row r="50" spans="4:42" ht="12.75">
      <c r="D50" s="191"/>
      <c r="E50" s="183">
        <f>IF(H50="",IF(F50="","",IF(F50="",IF(H50&lt;14,15,H50+2),F50)),IF(H50&lt;14,15,H50+2))</f>
      </c>
      <c r="F50" s="196"/>
      <c r="G50" s="192" t="s">
        <v>49</v>
      </c>
      <c r="H50" s="196"/>
      <c r="I50" s="183">
        <f>IF(F50="",IF(H50="","",IF(H50="",IF(F50&lt;14,15,F50+2),H50)),IF(F50&lt;14,15,F50+2))</f>
      </c>
      <c r="J50" s="193"/>
      <c r="K50" s="192"/>
      <c r="L50" s="191"/>
      <c r="M50" s="183">
        <f>IF(P50="",IF(N50="","",IF(N50="",IF(P50&lt;14,15,P50+2),N50)),IF(P50&lt;14,15,P50+2))</f>
      </c>
      <c r="N50" s="196"/>
      <c r="O50" s="192" t="s">
        <v>49</v>
      </c>
      <c r="P50" s="196"/>
      <c r="Q50" s="183">
        <f>IF(N50="",IF(P50="","",IF(P50="",IF(N50&lt;14,15,N50+2),P50)),IF(N50&lt;14,15,N50+2))</f>
      </c>
      <c r="R50" s="193"/>
      <c r="S50" s="192"/>
      <c r="T50" s="191"/>
      <c r="U50" s="192">
        <f>IF(X50="",IF(V50="","",IF(V50="",IF(X50&lt;14,15,X50+2),V50)),IF(X50&lt;14,15,X50+2))</f>
      </c>
      <c r="V50" s="196"/>
      <c r="W50" s="192" t="s">
        <v>49</v>
      </c>
      <c r="X50" s="196"/>
      <c r="Y50" s="192">
        <f>IF(V50="",IF(X50="","",IF(X50="",IF(V50&lt;14,15,V50+2),X50)),IF(V50&lt;14,15,V50+2))</f>
      </c>
      <c r="Z50" s="193"/>
      <c r="AA50" s="192"/>
      <c r="AB50" s="191"/>
      <c r="AC50" s="183">
        <f>IF(AF50="",IF(AD50="","",IF(AD50="",IF(AF50&lt;14,15,AF50+2),AD50)),IF(AF50&lt;14,15,AF50+2))</f>
      </c>
      <c r="AD50" s="196"/>
      <c r="AE50" s="192" t="s">
        <v>49</v>
      </c>
      <c r="AF50" s="196"/>
      <c r="AG50" s="183">
        <f>IF(AD50="",IF(AF50="","",IF(AF50="",IF(AD50&lt;14,15,AD50+2),AF50)),IF(AD50&lt;14,15,AD50+2))</f>
      </c>
      <c r="AH50" s="193"/>
      <c r="AI50" s="192"/>
      <c r="AJ50" s="191"/>
      <c r="AK50" s="183">
        <f>IF(AN50="",IF(AL50="","",IF(AL50="",IF(AN50&lt;14,15,AN50+2),AL50)),IF(AN50&lt;14,15,AN50+2))</f>
      </c>
      <c r="AL50" s="196"/>
      <c r="AM50" s="192" t="s">
        <v>10</v>
      </c>
      <c r="AN50" s="196"/>
      <c r="AO50" s="183">
        <f>IF(AL50="",IF(AN50="","",IF(AN50="",IF(AL50&lt;14,15,AL50+2),AN50)),IF(AL50&lt;14,15,AL50+2))</f>
      </c>
      <c r="AP50" s="193"/>
    </row>
    <row r="51" ht="12.75">
      <c r="D51" s="179" t="s">
        <v>44</v>
      </c>
    </row>
    <row r="52" spans="4:42" ht="12.75">
      <c r="D52" s="185" t="s">
        <v>19</v>
      </c>
      <c r="E52" s="183">
        <f>IF(H52="",IF(F52="","",IF(F52="",IF(H52&lt;24,25,H52+2),F52)),IF(H52&lt;24,25,H52+2))</f>
      </c>
      <c r="F52" s="187"/>
      <c r="G52" s="186"/>
      <c r="H52" s="187"/>
      <c r="I52" s="183">
        <f>IF(F52="",IF(H52="","",IF(H52="",IF(F52&lt;24,25,F52+2),H52)),IF(F52&lt;24,25,F52+2))</f>
      </c>
      <c r="J52" s="188" t="s">
        <v>19</v>
      </c>
      <c r="K52" s="186"/>
      <c r="L52" s="185" t="s">
        <v>19</v>
      </c>
      <c r="M52" s="183">
        <f>IF(P52="",IF(N52="","",IF(N52="",IF(P52&lt;24,25,P52+2),N52)),IF(P52&lt;24,25,P52+2))</f>
      </c>
      <c r="N52" s="187"/>
      <c r="O52" s="186"/>
      <c r="P52" s="187"/>
      <c r="Q52" s="183">
        <f>IF(N52="",IF(P52="","",IF(P52="",IF(N52&lt;24,25,N52+2),P52)),IF(N52&lt;24,25,N52+2))</f>
      </c>
      <c r="R52" s="188" t="s">
        <v>19</v>
      </c>
      <c r="S52" s="186"/>
      <c r="T52" s="185" t="s">
        <v>19</v>
      </c>
      <c r="U52" s="183">
        <f>IF(X52="",IF(V52="","",IF(V52="",IF(X52&lt;24,25,X52+2),V52)),IF(X52&lt;24,25,X52+2))</f>
      </c>
      <c r="V52" s="187"/>
      <c r="W52" s="186"/>
      <c r="X52" s="187"/>
      <c r="Y52" s="183">
        <f>IF(V52="",IF(X52="","",IF(X52="",IF(V52&lt;24,25,V52+2),X52)),IF(V52&lt;24,25,V52+2))</f>
      </c>
      <c r="Z52" s="188" t="s">
        <v>19</v>
      </c>
      <c r="AA52" s="186"/>
      <c r="AB52" s="185" t="s">
        <v>19</v>
      </c>
      <c r="AC52" s="183">
        <f>IF(AF52="",IF(AD52="","",IF(AD52="",IF(AF52&lt;24,25,AF52+2),AD52)),IF(AF52&lt;24,25,AF52+2))</f>
      </c>
      <c r="AD52" s="187"/>
      <c r="AE52" s="186"/>
      <c r="AF52" s="187"/>
      <c r="AG52" s="183">
        <f>IF(AD52="",IF(AF52="","",IF(AF52="",IF(AD52&lt;24,25,AD52+2),AF52)),IF(AD52&lt;24,25,AD52+2))</f>
      </c>
      <c r="AH52" s="188" t="s">
        <v>19</v>
      </c>
      <c r="AI52" s="186"/>
      <c r="AJ52" s="185" t="s">
        <v>19</v>
      </c>
      <c r="AK52" s="183">
        <f>IF(AN52="",IF(AL52="","",IF(AL52="",IF(AN52&lt;24,25,AN52+2),AL52)),IF(AN52&lt;24,25,AN52+2))</f>
      </c>
      <c r="AL52" s="187"/>
      <c r="AM52" s="186"/>
      <c r="AN52" s="187"/>
      <c r="AO52" s="183">
        <f>IF(AL52="",IF(AN52="","",IF(AN52="",IF(AL52&lt;24,25,AL52+2),AN52)),IF(AL52&lt;24,25,AL52+2))</f>
      </c>
      <c r="AP52" s="188" t="s">
        <v>19</v>
      </c>
    </row>
    <row r="53" spans="4:42" ht="12.75">
      <c r="D53" s="189"/>
      <c r="E53" s="183">
        <f>IF(H53="",IF(F53="","",IF(F53="",IF(H53&lt;24,25,H53+2),F53)),IF(H53&lt;24,25,H53+2))</f>
      </c>
      <c r="F53" s="195"/>
      <c r="G53" s="183" t="s">
        <v>10</v>
      </c>
      <c r="H53" s="195"/>
      <c r="I53" s="183">
        <f>IF(F53="",IF(H53="","",IF(H53="",IF(F53&lt;24,25,F53+2),H53)),IF(F53&lt;24,25,F53+2))</f>
      </c>
      <c r="J53" s="190"/>
      <c r="K53" s="183"/>
      <c r="L53" s="189"/>
      <c r="M53" s="183">
        <f>IF(P53="",IF(N53="","",IF(N53="",IF(P53&lt;24,25,P53+2),N53)),IF(P53&lt;24,25,P53+2))</f>
      </c>
      <c r="N53" s="195"/>
      <c r="O53" s="183" t="s">
        <v>10</v>
      </c>
      <c r="P53" s="195"/>
      <c r="Q53" s="183">
        <f>IF(N53="",IF(P53="","",IF(P53="",IF(N53&lt;24,25,N53+2),P53)),IF(N53&lt;24,25,N53+2))</f>
      </c>
      <c r="R53" s="190"/>
      <c r="S53" s="183"/>
      <c r="T53" s="189"/>
      <c r="U53" s="183">
        <f>IF(X53="",IF(V53="","",IF(V53="",IF(X53&lt;24,25,X53+2),V53)),IF(X53&lt;24,25,X53+2))</f>
      </c>
      <c r="V53" s="195"/>
      <c r="W53" s="183" t="s">
        <v>10</v>
      </c>
      <c r="X53" s="195"/>
      <c r="Y53" s="183">
        <f>IF(V53="",IF(X53="","",IF(X53="",IF(V53&lt;24,25,V53+2),X53)),IF(V53&lt;24,25,V53+2))</f>
      </c>
      <c r="Z53" s="190"/>
      <c r="AA53" s="183"/>
      <c r="AB53" s="189"/>
      <c r="AC53" s="183">
        <f>IF(AF53="",IF(AD53="","",IF(AD53="",IF(AF53&lt;24,25,AF53+2),AD53)),IF(AF53&lt;24,25,AF53+2))</f>
      </c>
      <c r="AD53" s="195"/>
      <c r="AE53" s="183" t="s">
        <v>10</v>
      </c>
      <c r="AF53" s="195"/>
      <c r="AG53" s="183">
        <f>IF(AD53="",IF(AF53="","",IF(AF53="",IF(AD53&lt;24,25,AD53+2),AF53)),IF(AD53&lt;24,25,AD53+2))</f>
      </c>
      <c r="AH53" s="190"/>
      <c r="AI53" s="183"/>
      <c r="AJ53" s="189"/>
      <c r="AK53" s="183">
        <f>IF(AN53="",IF(AL53="","",IF(AL53="",IF(AN53&lt;24,25,AN53+2),AL53)),IF(AN53&lt;24,25,AN53+2))</f>
      </c>
      <c r="AL53" s="195"/>
      <c r="AM53" s="183" t="s">
        <v>10</v>
      </c>
      <c r="AN53" s="195"/>
      <c r="AO53" s="183">
        <f>IF(AL53="",IF(AN53="","",IF(AN53="",IF(AL53&lt;24,25,AL53+2),AN53)),IF(AL53&lt;24,25,AL53+2))</f>
      </c>
      <c r="AP53" s="190"/>
    </row>
    <row r="54" spans="4:42" ht="12.75">
      <c r="D54" s="189"/>
      <c r="E54" s="183">
        <f>IF(H54="",IF(F54="","",IF(F54="",IF(H54&lt;24,25,H54+2),F54)),IF(H54&lt;24,25,H54+2))</f>
      </c>
      <c r="F54" s="195"/>
      <c r="G54" s="183" t="s">
        <v>10</v>
      </c>
      <c r="H54" s="195"/>
      <c r="I54" s="183">
        <f>IF(F54="",IF(H54="","",IF(H54="",IF(F54&lt;24,25,F54+2),H54)),IF(F54&lt;24,25,F54+2))</f>
      </c>
      <c r="J54" s="190"/>
      <c r="K54" s="183"/>
      <c r="L54" s="189"/>
      <c r="M54" s="183">
        <f>IF(P54="",IF(N54="","",IF(N54="",IF(P54&lt;24,25,P54+2),N54)),IF(P54&lt;24,25,P54+2))</f>
      </c>
      <c r="N54" s="195"/>
      <c r="O54" s="183" t="s">
        <v>10</v>
      </c>
      <c r="P54" s="195"/>
      <c r="Q54" s="183">
        <f>IF(N54="",IF(P54="","",IF(P54="",IF(N54&lt;24,25,N54+2),P54)),IF(N54&lt;24,25,N54+2))</f>
      </c>
      <c r="R54" s="190"/>
      <c r="S54" s="183"/>
      <c r="T54" s="189"/>
      <c r="U54" s="183">
        <f>IF(X54="",IF(V54="","",IF(V54="",IF(X54&lt;24,25,X54+2),V54)),IF(X54&lt;24,25,X54+2))</f>
      </c>
      <c r="V54" s="195"/>
      <c r="W54" s="183" t="s">
        <v>10</v>
      </c>
      <c r="X54" s="195"/>
      <c r="Y54" s="183">
        <f>IF(V54="",IF(X54="","",IF(X54="",IF(V54&lt;24,25,V54+2),X54)),IF(V54&lt;24,25,V54+2))</f>
      </c>
      <c r="Z54" s="190"/>
      <c r="AA54" s="183"/>
      <c r="AB54" s="189"/>
      <c r="AC54" s="183">
        <f>IF(AF54="",IF(AD54="","",IF(AD54="",IF(AF54&lt;24,25,AF54+2),AD54)),IF(AF54&lt;24,25,AF54+2))</f>
      </c>
      <c r="AD54" s="195"/>
      <c r="AE54" s="183" t="s">
        <v>10</v>
      </c>
      <c r="AF54" s="195"/>
      <c r="AG54" s="183">
        <f>IF(AD54="",IF(AF54="","",IF(AF54="",IF(AD54&lt;24,25,AD54+2),AF54)),IF(AD54&lt;24,25,AD54+2))</f>
      </c>
      <c r="AH54" s="190"/>
      <c r="AI54" s="183"/>
      <c r="AJ54" s="189"/>
      <c r="AK54" s="183">
        <f>IF(AN54="",IF(AL54="","",IF(AL54="",IF(AN54&lt;24,25,AN54+2),AL54)),IF(AN54&lt;24,25,AN54+2))</f>
      </c>
      <c r="AL54" s="195"/>
      <c r="AM54" s="183" t="s">
        <v>10</v>
      </c>
      <c r="AN54" s="195"/>
      <c r="AO54" s="183">
        <f>IF(AL54="",IF(AN54="","",IF(AN54="",IF(AL54&lt;24,25,AL54+2),AN54)),IF(AL54&lt;24,25,AL54+2))</f>
      </c>
      <c r="AP54" s="190"/>
    </row>
    <row r="55" spans="4:42" ht="12.75">
      <c r="D55" s="189" t="str">
        <f>$B$2</f>
        <v>早稲田</v>
      </c>
      <c r="E55" s="183">
        <f>IF(H55="",IF(F55="","",IF(F55="",IF(H55&lt;24,25,H55+2),F55)),IF(H55&lt;24,25,H55+2))</f>
      </c>
      <c r="F55" s="195"/>
      <c r="G55" s="183" t="s">
        <v>10</v>
      </c>
      <c r="H55" s="195"/>
      <c r="I55" s="183">
        <f>IF(F55="",IF(H55="","",IF(H55="",IF(F55&lt;24,25,F55+2),H55)),IF(F55&lt;24,25,F55+2))</f>
      </c>
      <c r="J55" s="190" t="str">
        <f>$B$4</f>
        <v>日本大</v>
      </c>
      <c r="K55" s="183"/>
      <c r="L55" s="189" t="str">
        <f>$B$3</f>
        <v>国士舘</v>
      </c>
      <c r="M55" s="183">
        <f>IF(P55="",IF(N55="","",IF(N55="",IF(P55&lt;24,25,P55+2),N55)),IF(P55&lt;24,25,P55+2))</f>
      </c>
      <c r="N55" s="195"/>
      <c r="O55" s="183" t="s">
        <v>10</v>
      </c>
      <c r="P55" s="195"/>
      <c r="Q55" s="183">
        <f>IF(N55="",IF(P55="","",IF(P55="",IF(N55&lt;24,25,N55+2),P55)),IF(N55&lt;24,25,N55+2))</f>
      </c>
      <c r="R55" s="190" t="str">
        <f>$B$5</f>
        <v>大東文化</v>
      </c>
      <c r="S55" s="183"/>
      <c r="T55" s="189" t="str">
        <f>$B$6</f>
        <v>都留文科</v>
      </c>
      <c r="U55" s="183">
        <f>IF(X55="",IF(V55="","",IF(V55="",IF(X55&lt;24,25,X55+2),V55)),IF(X55&lt;24,25,X55+2))</f>
      </c>
      <c r="V55" s="195"/>
      <c r="W55" s="183" t="s">
        <v>10</v>
      </c>
      <c r="X55" s="195"/>
      <c r="Y55" s="183">
        <f>IF(V55="",IF(X55="","",IF(X55="",IF(V55&lt;24,25,V55+2),X55)),IF(V55&lt;24,25,V55+2))</f>
      </c>
      <c r="Z55" s="190" t="str">
        <f>$B$10</f>
        <v>神奈川</v>
      </c>
      <c r="AA55" s="183"/>
      <c r="AB55" s="189" t="str">
        <f>$B$8</f>
        <v>武蔵短期</v>
      </c>
      <c r="AC55" s="183">
        <f>IF(AF55="",IF(AD55="","",IF(AD55="",IF(AF55&lt;24,25,AF55+2),AD55)),IF(AF55&lt;24,25,AF55+2))</f>
      </c>
      <c r="AD55" s="195"/>
      <c r="AE55" s="183" t="s">
        <v>10</v>
      </c>
      <c r="AF55" s="195"/>
      <c r="AG55" s="183">
        <f>IF(AD55="",IF(AF55="","",IF(AF55="",IF(AD55&lt;24,25,AD55+2),AF55)),IF(AD55&lt;24,25,AD55+2))</f>
      </c>
      <c r="AH55" s="190" t="str">
        <f>$B$11</f>
        <v>白鷗大</v>
      </c>
      <c r="AI55" s="183"/>
      <c r="AJ55" s="189" t="str">
        <f>$B$7</f>
        <v>敬愛大</v>
      </c>
      <c r="AK55" s="183">
        <f>IF(AN55="",IF(AL55="","",IF(AL55="",IF(AN55&lt;24,25,AN55+2),AL55)),IF(AN55&lt;24,25,AN55+2))</f>
      </c>
      <c r="AL55" s="195"/>
      <c r="AM55" s="183" t="s">
        <v>10</v>
      </c>
      <c r="AN55" s="195"/>
      <c r="AO55" s="183">
        <f>IF(AL55="",IF(AN55="","",IF(AN55="",IF(AL55&lt;24,25,AL55+2),AN55)),IF(AL55&lt;24,25,AL55+2))</f>
      </c>
      <c r="AP55" s="190" t="str">
        <f>$B$9</f>
        <v>桜美林</v>
      </c>
    </row>
    <row r="56" spans="4:42" ht="12.75">
      <c r="D56" s="189"/>
      <c r="E56" s="183">
        <f>IF(H56="",IF(F56="","",IF(F56="",IF(H56&lt;24,25,H56+2),F56)),IF(H56&lt;24,25,H56+2))</f>
      </c>
      <c r="F56" s="195"/>
      <c r="G56" s="183" t="s">
        <v>10</v>
      </c>
      <c r="H56" s="195"/>
      <c r="I56" s="183">
        <f>IF(F56="",IF(H56="","",IF(H56="",IF(F56&lt;24,25,F56+2),H56)),IF(F56&lt;24,25,F56+2))</f>
      </c>
      <c r="J56" s="190"/>
      <c r="K56" s="183"/>
      <c r="L56" s="189"/>
      <c r="M56" s="183">
        <f>IF(P56="",IF(N56="","",IF(N56="",IF(P56&lt;24,25,P56+2),N56)),IF(P56&lt;24,25,P56+2))</f>
      </c>
      <c r="N56" s="195"/>
      <c r="O56" s="183" t="s">
        <v>10</v>
      </c>
      <c r="P56" s="195"/>
      <c r="Q56" s="183">
        <f>IF(N56="",IF(P56="","",IF(P56="",IF(N56&lt;24,25,N56+2),P56)),IF(N56&lt;24,25,N56+2))</f>
      </c>
      <c r="R56" s="190"/>
      <c r="S56" s="183"/>
      <c r="T56" s="189"/>
      <c r="U56" s="183">
        <f>IF(X56="",IF(V56="","",IF(V56="",IF(X56&lt;24,25,X56+2),V56)),IF(X56&lt;24,25,X56+2))</f>
      </c>
      <c r="V56" s="195"/>
      <c r="W56" s="183" t="s">
        <v>10</v>
      </c>
      <c r="X56" s="195"/>
      <c r="Y56" s="183">
        <f>IF(V56="",IF(X56="","",IF(X56="",IF(V56&lt;24,25,V56+2),X56)),IF(V56&lt;24,25,V56+2))</f>
      </c>
      <c r="Z56" s="190"/>
      <c r="AA56" s="183"/>
      <c r="AB56" s="189"/>
      <c r="AC56" s="183">
        <f>IF(AF56="",IF(AD56="","",IF(AD56="",IF(AF56&lt;24,25,AF56+2),AD56)),IF(AF56&lt;24,25,AF56+2))</f>
      </c>
      <c r="AD56" s="195"/>
      <c r="AE56" s="183" t="s">
        <v>10</v>
      </c>
      <c r="AF56" s="195"/>
      <c r="AG56" s="183">
        <f>IF(AD56="",IF(AF56="","",IF(AF56="",IF(AD56&lt;24,25,AD56+2),AF56)),IF(AD56&lt;24,25,AD56+2))</f>
      </c>
      <c r="AH56" s="190"/>
      <c r="AI56" s="183"/>
      <c r="AJ56" s="189"/>
      <c r="AK56" s="183">
        <f>IF(AN56="",IF(AL56="","",IF(AL56="",IF(AN56&lt;24,25,AN56+2),AL56)),IF(AN56&lt;24,25,AN56+2))</f>
      </c>
      <c r="AL56" s="195"/>
      <c r="AM56" s="183" t="s">
        <v>10</v>
      </c>
      <c r="AN56" s="195"/>
      <c r="AO56" s="183">
        <f>IF(AL56="",IF(AN56="","",IF(AN56="",IF(AL56&lt;24,25,AL56+2),AN56)),IF(AL56&lt;24,25,AL56+2))</f>
      </c>
      <c r="AP56" s="190"/>
    </row>
    <row r="57" spans="4:42" ht="12.75">
      <c r="D57" s="191"/>
      <c r="E57" s="183">
        <f>IF(H57="",IF(F57="","",IF(F57="",IF(H57&lt;14,15,H57+2),F57)),IF(H57&lt;14,15,H57+2))</f>
      </c>
      <c r="F57" s="196"/>
      <c r="G57" s="192" t="s">
        <v>10</v>
      </c>
      <c r="H57" s="196"/>
      <c r="I57" s="183">
        <f>IF(F57="",IF(H57="","",IF(H57="",IF(F57&lt;14,15,F57+2),H57)),IF(F57&lt;14,15,F57+2))</f>
      </c>
      <c r="J57" s="193"/>
      <c r="K57" s="192"/>
      <c r="L57" s="191"/>
      <c r="M57" s="183">
        <f>IF(P57="",IF(N57="","",IF(N57="",IF(P57&lt;14,15,P57+2),N57)),IF(P57&lt;14,15,P57+2))</f>
      </c>
      <c r="N57" s="196"/>
      <c r="O57" s="192" t="s">
        <v>10</v>
      </c>
      <c r="P57" s="196"/>
      <c r="Q57" s="183">
        <f>IF(N57="",IF(P57="","",IF(P57="",IF(N57&lt;14,15,N57+2),P57)),IF(N57&lt;14,15,N57+2))</f>
      </c>
      <c r="R57" s="193"/>
      <c r="S57" s="192"/>
      <c r="T57" s="191"/>
      <c r="U57" s="183">
        <f>IF(X57="",IF(V57="","",IF(V57="",IF(X57&lt;14,15,X57+2),V57)),IF(X57&lt;14,15,X57+2))</f>
      </c>
      <c r="V57" s="196"/>
      <c r="W57" s="192" t="s">
        <v>10</v>
      </c>
      <c r="X57" s="196"/>
      <c r="Y57" s="183">
        <f>IF(V57="",IF(X57="","",IF(X57="",IF(V57&lt;14,15,V57+2),X57)),IF(V57&lt;14,15,V57+2))</f>
      </c>
      <c r="Z57" s="193"/>
      <c r="AA57" s="192"/>
      <c r="AB57" s="191"/>
      <c r="AC57" s="183">
        <f>IF(AF57="",IF(AD57="","",IF(AD57="",IF(AF57&lt;14,15,AF57+2),AD57)),IF(AF57&lt;14,15,AF57+2))</f>
      </c>
      <c r="AD57" s="196"/>
      <c r="AE57" s="192" t="s">
        <v>10</v>
      </c>
      <c r="AF57" s="196"/>
      <c r="AG57" s="183">
        <f>IF(AD57="",IF(AF57="","",IF(AF57="",IF(AD57&lt;14,15,AD57+2),AF57)),IF(AD57&lt;14,15,AD57+2))</f>
      </c>
      <c r="AH57" s="193"/>
      <c r="AI57" s="192"/>
      <c r="AJ57" s="191"/>
      <c r="AK57" s="183">
        <f>IF(AN57="",IF(AL57="","",IF(AL57="",IF(AN57&lt;14,15,AN57+2),AL57)),IF(AN57&lt;14,15,AN57+2))</f>
      </c>
      <c r="AL57" s="196"/>
      <c r="AM57" s="192" t="s">
        <v>10</v>
      </c>
      <c r="AN57" s="196"/>
      <c r="AO57" s="183">
        <f>IF(AL57="",IF(AN57="","",IF(AN57="",IF(AL57&lt;14,15,AL57+2),AN57)),IF(AL57&lt;14,15,AL57+2))</f>
      </c>
      <c r="AP57" s="193"/>
    </row>
    <row r="58" ht="12.75">
      <c r="D58" s="179" t="s">
        <v>45</v>
      </c>
    </row>
    <row r="59" spans="4:42" ht="12.75">
      <c r="D59" s="185" t="s">
        <v>19</v>
      </c>
      <c r="E59" s="183">
        <f>IF(H59="",IF(F59="","",IF(F59="",IF(H59&lt;24,25,H59+2),F59)),IF(H59&lt;24,25,H59+2))</f>
      </c>
      <c r="F59" s="187"/>
      <c r="G59" s="186"/>
      <c r="H59" s="187"/>
      <c r="I59" s="183">
        <f>IF(F59="",IF(H59="","",IF(H59="",IF(F59&lt;24,25,F59+2),H59)),IF(F59&lt;24,25,F59+2))</f>
      </c>
      <c r="J59" s="188" t="s">
        <v>19</v>
      </c>
      <c r="K59" s="186"/>
      <c r="L59" s="185" t="s">
        <v>19</v>
      </c>
      <c r="M59" s="183">
        <f>IF(P59="",IF(N59="","",IF(N59="",IF(P59&lt;24,25,P59+2),N59)),IF(P59&lt;24,25,P59+2))</f>
      </c>
      <c r="N59" s="187"/>
      <c r="O59" s="186"/>
      <c r="P59" s="187"/>
      <c r="Q59" s="183">
        <f>IF(N59="",IF(P59="","",IF(P59="",IF(N59&lt;24,25,N59+2),P59)),IF(N59&lt;24,25,N59+2))</f>
      </c>
      <c r="R59" s="188" t="s">
        <v>19</v>
      </c>
      <c r="S59" s="186"/>
      <c r="T59" s="185" t="s">
        <v>19</v>
      </c>
      <c r="U59" s="183">
        <f>IF(X59="",IF(V59="","",IF(V59="",IF(X59&lt;24,25,X59+2),V59)),IF(X59&lt;24,25,X59+2))</f>
      </c>
      <c r="V59" s="187"/>
      <c r="W59" s="186"/>
      <c r="X59" s="187"/>
      <c r="Y59" s="183">
        <f>IF(V59="",IF(X59="","",IF(X59="",IF(V59&lt;24,25,V59+2),X59)),IF(V59&lt;24,25,V59+2))</f>
      </c>
      <c r="Z59" s="188" t="s">
        <v>19</v>
      </c>
      <c r="AA59" s="186"/>
      <c r="AB59" s="185" t="s">
        <v>19</v>
      </c>
      <c r="AC59" s="183">
        <f>IF(AF59="",IF(AD59="","",IF(AD59="",IF(AF59&lt;24,25,AF59+2),AD59)),IF(AF59&lt;24,25,AF59+2))</f>
      </c>
      <c r="AD59" s="187"/>
      <c r="AE59" s="186"/>
      <c r="AF59" s="187"/>
      <c r="AG59" s="183">
        <f>IF(AD59="",IF(AF59="","",IF(AF59="",IF(AD59&lt;24,25,AD59+2),AF59)),IF(AD59&lt;24,25,AD59+2))</f>
      </c>
      <c r="AH59" s="188" t="s">
        <v>19</v>
      </c>
      <c r="AI59" s="186"/>
      <c r="AJ59" s="185" t="s">
        <v>19</v>
      </c>
      <c r="AK59" s="183">
        <f>IF(AN59="",IF(AL59="","",IF(AL59="",IF(AN59&lt;24,25,AN59+2),AL59)),IF(AN59&lt;24,25,AN59+2))</f>
      </c>
      <c r="AL59" s="187"/>
      <c r="AM59" s="186"/>
      <c r="AN59" s="187"/>
      <c r="AO59" s="183">
        <f>IF(AL59="",IF(AN59="","",IF(AN59="",IF(AL59&lt;24,25,AL59+2),AN59)),IF(AL59&lt;24,25,AL59+2))</f>
      </c>
      <c r="AP59" s="188" t="s">
        <v>19</v>
      </c>
    </row>
    <row r="60" spans="4:42" ht="12.75">
      <c r="D60" s="189"/>
      <c r="E60" s="183">
        <f>IF(H60="",IF(F60="","",IF(F60="",IF(H60&lt;24,25,H60+2),F60)),IF(H60&lt;24,25,H60+2))</f>
      </c>
      <c r="F60" s="195"/>
      <c r="G60" s="183" t="s">
        <v>10</v>
      </c>
      <c r="H60" s="195"/>
      <c r="I60" s="183">
        <f>IF(F60="",IF(H60="","",IF(H60="",IF(F60&lt;24,25,F60+2),H60)),IF(F60&lt;24,25,F60+2))</f>
      </c>
      <c r="J60" s="190"/>
      <c r="K60" s="183"/>
      <c r="L60" s="189"/>
      <c r="M60" s="183">
        <f>IF(P60="",IF(N60="","",IF(N60="",IF(P60&lt;24,25,P60+2),N60)),IF(P60&lt;24,25,P60+2))</f>
      </c>
      <c r="N60" s="195"/>
      <c r="O60" s="183" t="s">
        <v>10</v>
      </c>
      <c r="P60" s="195"/>
      <c r="Q60" s="183">
        <f>IF(N60="",IF(P60="","",IF(P60="",IF(N60&lt;24,25,N60+2),P60)),IF(N60&lt;24,25,N60+2))</f>
      </c>
      <c r="R60" s="190"/>
      <c r="S60" s="183"/>
      <c r="T60" s="189"/>
      <c r="U60" s="183">
        <f>IF(X60="",IF(V60="","",IF(V60="",IF(X60&lt;24,25,X60+2),V60)),IF(X60&lt;24,25,X60+2))</f>
      </c>
      <c r="V60" s="195"/>
      <c r="W60" s="183" t="s">
        <v>10</v>
      </c>
      <c r="X60" s="195"/>
      <c r="Y60" s="183">
        <f>IF(V60="",IF(X60="","",IF(X60="",IF(V60&lt;24,25,V60+2),X60)),IF(V60&lt;24,25,V60+2))</f>
      </c>
      <c r="Z60" s="190"/>
      <c r="AA60" s="183"/>
      <c r="AB60" s="189"/>
      <c r="AC60" s="183">
        <f>IF(AF60="",IF(AD60="","",IF(AD60="",IF(AF60&lt;24,25,AF60+2),AD60)),IF(AF60&lt;24,25,AF60+2))</f>
      </c>
      <c r="AD60" s="195"/>
      <c r="AE60" s="183" t="s">
        <v>10</v>
      </c>
      <c r="AF60" s="195"/>
      <c r="AG60" s="183">
        <f>IF(AD60="",IF(AF60="","",IF(AF60="",IF(AD60&lt;24,25,AD60+2),AF60)),IF(AD60&lt;24,25,AD60+2))</f>
      </c>
      <c r="AH60" s="190"/>
      <c r="AI60" s="183"/>
      <c r="AJ60" s="189"/>
      <c r="AK60" s="183">
        <f>IF(AN60="",IF(AL60="","",IF(AL60="",IF(AN60&lt;24,25,AN60+2),AL60)),IF(AN60&lt;24,25,AN60+2))</f>
      </c>
      <c r="AL60" s="195"/>
      <c r="AM60" s="183" t="s">
        <v>10</v>
      </c>
      <c r="AN60" s="195"/>
      <c r="AO60" s="183">
        <f>IF(AL60="",IF(AN60="","",IF(AN60="",IF(AL60&lt;24,25,AL60+2),AN60)),IF(AL60&lt;24,25,AL60+2))</f>
      </c>
      <c r="AP60" s="190"/>
    </row>
    <row r="61" spans="4:42" ht="12.75">
      <c r="D61" s="189"/>
      <c r="E61" s="183">
        <f>IF(H61="",IF(F61="","",IF(F61="",IF(H61&lt;24,25,H61+2),F61)),IF(H61&lt;24,25,H61+2))</f>
      </c>
      <c r="F61" s="195"/>
      <c r="G61" s="183" t="s">
        <v>10</v>
      </c>
      <c r="H61" s="195"/>
      <c r="I61" s="183">
        <f>IF(F61="",IF(H61="","",IF(H61="",IF(F61&lt;24,25,F61+2),H61)),IF(F61&lt;24,25,F61+2))</f>
      </c>
      <c r="J61" s="190"/>
      <c r="K61" s="183"/>
      <c r="L61" s="189"/>
      <c r="M61" s="183">
        <f>IF(P61="",IF(N61="","",IF(N61="",IF(P61&lt;24,25,P61+2),N61)),IF(P61&lt;24,25,P61+2))</f>
      </c>
      <c r="N61" s="195"/>
      <c r="O61" s="183" t="s">
        <v>10</v>
      </c>
      <c r="P61" s="195"/>
      <c r="Q61" s="183">
        <f>IF(N61="",IF(P61="","",IF(P61="",IF(N61&lt;24,25,N61+2),P61)),IF(N61&lt;24,25,N61+2))</f>
      </c>
      <c r="R61" s="190"/>
      <c r="S61" s="183"/>
      <c r="T61" s="189"/>
      <c r="U61" s="183">
        <f>IF(X61="",IF(V61="","",IF(V61="",IF(X61&lt;24,25,X61+2),V61)),IF(X61&lt;24,25,X61+2))</f>
      </c>
      <c r="V61" s="195"/>
      <c r="W61" s="183" t="s">
        <v>10</v>
      </c>
      <c r="X61" s="195"/>
      <c r="Y61" s="183">
        <f>IF(V61="",IF(X61="","",IF(X61="",IF(V61&lt;24,25,V61+2),X61)),IF(V61&lt;24,25,V61+2))</f>
      </c>
      <c r="Z61" s="190"/>
      <c r="AA61" s="183"/>
      <c r="AB61" s="189"/>
      <c r="AC61" s="183">
        <f>IF(AF61="",IF(AD61="","",IF(AD61="",IF(AF61&lt;24,25,AF61+2),AD61)),IF(AF61&lt;24,25,AF61+2))</f>
      </c>
      <c r="AD61" s="195"/>
      <c r="AE61" s="183" t="s">
        <v>10</v>
      </c>
      <c r="AF61" s="195"/>
      <c r="AG61" s="183">
        <f>IF(AD61="",IF(AF61="","",IF(AF61="",IF(AD61&lt;24,25,AD61+2),AF61)),IF(AD61&lt;24,25,AD61+2))</f>
      </c>
      <c r="AH61" s="190"/>
      <c r="AI61" s="183"/>
      <c r="AJ61" s="189"/>
      <c r="AK61" s="183">
        <f>IF(AN61="",IF(AL61="","",IF(AL61="",IF(AN61&lt;24,25,AN61+2),AL61)),IF(AN61&lt;24,25,AN61+2))</f>
      </c>
      <c r="AL61" s="195"/>
      <c r="AM61" s="183" t="s">
        <v>10</v>
      </c>
      <c r="AN61" s="195"/>
      <c r="AO61" s="183">
        <f>IF(AL61="",IF(AN61="","",IF(AN61="",IF(AL61&lt;24,25,AL61+2),AN61)),IF(AL61&lt;24,25,AL61+2))</f>
      </c>
      <c r="AP61" s="190"/>
    </row>
    <row r="62" spans="4:42" ht="12.75">
      <c r="D62" s="189" t="str">
        <f>$B$8</f>
        <v>武蔵短期</v>
      </c>
      <c r="E62" s="183">
        <f>IF(H62="",IF(F62="","",IF(F62="",IF(H62&lt;24,25,H62+2),F62)),IF(H62&lt;24,25,H62+2))</f>
      </c>
      <c r="F62" s="195"/>
      <c r="G62" s="183" t="s">
        <v>10</v>
      </c>
      <c r="H62" s="195"/>
      <c r="I62" s="183">
        <f>IF(F62="",IF(H62="","",IF(H62="",IF(F62&lt;24,25,F62+2),H62)),IF(F62&lt;24,25,F62+2))</f>
      </c>
      <c r="J62" s="190" t="str">
        <f>$B$10</f>
        <v>神奈川</v>
      </c>
      <c r="K62" s="183"/>
      <c r="L62" s="189" t="str">
        <f>$B$7</f>
        <v>敬愛大</v>
      </c>
      <c r="M62" s="183">
        <f>IF(P62="",IF(N62="","",IF(N62="",IF(P62&lt;24,25,P62+2),N62)),IF(P62&lt;24,25,P62+2))</f>
      </c>
      <c r="N62" s="195"/>
      <c r="O62" s="183" t="s">
        <v>10</v>
      </c>
      <c r="P62" s="195"/>
      <c r="Q62" s="183">
        <f>IF(N62="",IF(P62="","",IF(P62="",IF(N62&lt;24,25,N62+2),P62)),IF(N62&lt;24,25,N62+2))</f>
      </c>
      <c r="R62" s="190" t="str">
        <f>$B$11</f>
        <v>白鷗大</v>
      </c>
      <c r="S62" s="183"/>
      <c r="T62" s="189" t="str">
        <f>$B$4</f>
        <v>日本大</v>
      </c>
      <c r="U62" s="183">
        <f>IF(X62="",IF(V62="","",IF(V62="",IF(X62&lt;24,25,X62+2),V62)),IF(X62&lt;24,25,X62+2))</f>
      </c>
      <c r="V62" s="195"/>
      <c r="W62" s="183" t="s">
        <v>10</v>
      </c>
      <c r="X62" s="195"/>
      <c r="Y62" s="183">
        <f>IF(V62="",IF(X62="","",IF(X62="",IF(V62&lt;24,25,V62+2),X62)),IF(V62&lt;24,25,V62+2))</f>
      </c>
      <c r="Z62" s="190" t="str">
        <f>$B$5</f>
        <v>大東文化</v>
      </c>
      <c r="AA62" s="183"/>
      <c r="AB62" s="189" t="str">
        <f>$B$6</f>
        <v>都留文科</v>
      </c>
      <c r="AC62" s="183">
        <f>IF(AF62="",IF(AD62="","",IF(AD62="",IF(AF62&lt;24,25,AF62+2),AD62)),IF(AF62&lt;24,25,AF62+2))</f>
      </c>
      <c r="AD62" s="195"/>
      <c r="AE62" s="183" t="s">
        <v>10</v>
      </c>
      <c r="AF62" s="195"/>
      <c r="AG62" s="183">
        <f>IF(AD62="",IF(AF62="","",IF(AF62="",IF(AD62&lt;24,25,AD62+2),AF62)),IF(AD62&lt;24,25,AD62+2))</f>
      </c>
      <c r="AH62" s="190" t="str">
        <f>$B$9</f>
        <v>桜美林</v>
      </c>
      <c r="AI62" s="183"/>
      <c r="AJ62" s="189" t="str">
        <f>$B$2</f>
        <v>早稲田</v>
      </c>
      <c r="AK62" s="183">
        <f>IF(AN62="",IF(AL62="","",IF(AL62="",IF(AN62&lt;24,25,AN62+2),AL62)),IF(AN62&lt;24,25,AN62+2))</f>
      </c>
      <c r="AL62" s="195"/>
      <c r="AM62" s="183" t="s">
        <v>10</v>
      </c>
      <c r="AN62" s="195"/>
      <c r="AO62" s="183">
        <f>IF(AL62="",IF(AN62="","",IF(AN62="",IF(AL62&lt;24,25,AL62+2),AN62)),IF(AL62&lt;24,25,AL62+2))</f>
      </c>
      <c r="AP62" s="190" t="str">
        <f>$B$3</f>
        <v>国士舘</v>
      </c>
    </row>
    <row r="63" spans="4:42" ht="12.75">
      <c r="D63" s="189"/>
      <c r="E63" s="183">
        <f>IF(H63="",IF(F63="","",IF(F63="",IF(H63&lt;24,25,H63+2),F63)),IF(H63&lt;24,25,H63+2))</f>
      </c>
      <c r="F63" s="195"/>
      <c r="G63" s="183" t="s">
        <v>10</v>
      </c>
      <c r="H63" s="195"/>
      <c r="I63" s="183">
        <f>IF(F63="",IF(H63="","",IF(H63="",IF(F63&lt;24,25,F63+2),H63)),IF(F63&lt;24,25,F63+2))</f>
      </c>
      <c r="J63" s="190"/>
      <c r="K63" s="183"/>
      <c r="L63" s="189"/>
      <c r="M63" s="183">
        <f>IF(P63="",IF(N63="","",IF(N63="",IF(P63&lt;24,25,P63+2),N63)),IF(P63&lt;24,25,P63+2))</f>
      </c>
      <c r="N63" s="195"/>
      <c r="O63" s="183" t="s">
        <v>10</v>
      </c>
      <c r="P63" s="195"/>
      <c r="Q63" s="183">
        <f>IF(N63="",IF(P63="","",IF(P63="",IF(N63&lt;24,25,N63+2),P63)),IF(N63&lt;24,25,N63+2))</f>
      </c>
      <c r="R63" s="190"/>
      <c r="S63" s="183"/>
      <c r="T63" s="189"/>
      <c r="U63" s="183">
        <f>IF(X63="",IF(V63="","",IF(V63="",IF(X63&lt;24,25,X63+2),V63)),IF(X63&lt;24,25,X63+2))</f>
      </c>
      <c r="V63" s="195"/>
      <c r="W63" s="183" t="s">
        <v>10</v>
      </c>
      <c r="X63" s="195"/>
      <c r="Y63" s="183">
        <f>IF(V63="",IF(X63="","",IF(X63="",IF(V63&lt;24,25,V63+2),X63)),IF(V63&lt;24,25,V63+2))</f>
      </c>
      <c r="Z63" s="190"/>
      <c r="AA63" s="183"/>
      <c r="AB63" s="189"/>
      <c r="AC63" s="183">
        <f>IF(AF63="",IF(AD63="","",IF(AD63="",IF(AF63&lt;24,25,AF63+2),AD63)),IF(AF63&lt;24,25,AF63+2))</f>
      </c>
      <c r="AD63" s="195"/>
      <c r="AE63" s="183" t="s">
        <v>10</v>
      </c>
      <c r="AF63" s="195"/>
      <c r="AG63" s="183">
        <f>IF(AD63="",IF(AF63="","",IF(AF63="",IF(AD63&lt;24,25,AD63+2),AF63)),IF(AD63&lt;24,25,AD63+2))</f>
      </c>
      <c r="AH63" s="190"/>
      <c r="AI63" s="183"/>
      <c r="AJ63" s="189"/>
      <c r="AK63" s="183">
        <f>IF(AN63="",IF(AL63="","",IF(AL63="",IF(AN63&lt;24,25,AN63+2),AL63)),IF(AN63&lt;24,25,AN63+2))</f>
      </c>
      <c r="AL63" s="195"/>
      <c r="AM63" s="183" t="s">
        <v>10</v>
      </c>
      <c r="AN63" s="195"/>
      <c r="AO63" s="183">
        <f>IF(AL63="",IF(AN63="","",IF(AN63="",IF(AL63&lt;24,25,AL63+2),AN63)),IF(AL63&lt;24,25,AL63+2))</f>
      </c>
      <c r="AP63" s="190"/>
    </row>
    <row r="64" spans="4:42" ht="12.75">
      <c r="D64" s="191"/>
      <c r="E64" s="183">
        <f>IF(H64="",IF(F64="","",IF(F64="",IF(H64&lt;14,15,H64+2),F64)),IF(H64&lt;14,15,H64+2))</f>
      </c>
      <c r="F64" s="196"/>
      <c r="G64" s="192" t="s">
        <v>10</v>
      </c>
      <c r="H64" s="196"/>
      <c r="I64" s="183">
        <f>IF(F64="",IF(H64="","",IF(H64="",IF(F64&lt;14,15,F64+2),H64)),IF(F64&lt;14,15,F64+2))</f>
      </c>
      <c r="J64" s="193"/>
      <c r="K64" s="192"/>
      <c r="L64" s="191"/>
      <c r="M64" s="183">
        <f>IF(P64="",IF(N64="","",IF(N64="",IF(P64&lt;14,15,P64+2),N64)),IF(P64&lt;14,15,P64+2))</f>
      </c>
      <c r="N64" s="196"/>
      <c r="O64" s="192" t="s">
        <v>10</v>
      </c>
      <c r="P64" s="196"/>
      <c r="Q64" s="183">
        <f>IF(N64="",IF(P64="","",IF(P64="",IF(N64&lt;14,15,N64+2),P64)),IF(N64&lt;14,15,N64+2))</f>
      </c>
      <c r="R64" s="193"/>
      <c r="S64" s="192"/>
      <c r="T64" s="191"/>
      <c r="U64" s="183">
        <f>IF(X64="",IF(V64="","",IF(V64="",IF(X64&lt;14,15,X64+2),V64)),IF(X64&lt;14,15,X64+2))</f>
      </c>
      <c r="V64" s="196"/>
      <c r="W64" s="192" t="s">
        <v>10</v>
      </c>
      <c r="X64" s="196"/>
      <c r="Y64" s="183">
        <f>IF(V64="",IF(X64="","",IF(X64="",IF(V64&lt;14,15,V64+2),X64)),IF(V64&lt;14,15,V64+2))</f>
      </c>
      <c r="Z64" s="193"/>
      <c r="AA64" s="192"/>
      <c r="AB64" s="191"/>
      <c r="AC64" s="183">
        <f>IF(AF64="",IF(AD64="","",IF(AD64="",IF(AF64&lt;14,15,AF64+2),AD64)),IF(AF64&lt;14,15,AF64+2))</f>
      </c>
      <c r="AD64" s="196"/>
      <c r="AE64" s="192" t="s">
        <v>10</v>
      </c>
      <c r="AF64" s="196"/>
      <c r="AG64" s="183">
        <f>IF(AD64="",IF(AF64="","",IF(AF64="",IF(AD64&lt;14,15,AD64+2),AF64)),IF(AD64&lt;14,15,AD64+2))</f>
      </c>
      <c r="AH64" s="193"/>
      <c r="AI64" s="192"/>
      <c r="AJ64" s="191"/>
      <c r="AK64" s="183">
        <f>IF(AN64="",IF(AL64="","",IF(AL64="",IF(AN64&lt;14,15,AN64+2),AL64)),IF(AN64&lt;14,15,AN64+2))</f>
      </c>
      <c r="AL64" s="196"/>
      <c r="AM64" s="192" t="s">
        <v>10</v>
      </c>
      <c r="AN64" s="196"/>
      <c r="AO64" s="183">
        <f>IF(AL64="",IF(AN64="","",IF(AN64="",IF(AL64&lt;14,15,AL64+2),AN64)),IF(AL64&lt;14,15,AL64+2))</f>
      </c>
      <c r="AP64" s="193"/>
    </row>
  </sheetData>
  <sheetProtection/>
  <printOptions/>
  <pageMargins left="0.7874015748031497" right="0.7874015748031497" top="0.984251968503937" bottom="0.984251968503937" header="0.5118110236220472" footer="0.5118110236220472"/>
  <pageSetup horizontalDpi="360" verticalDpi="360" orientation="portrait" paperSize="9" scale="44" r:id="rId2"/>
  <legacyDrawing r:id="rId1"/>
</worksheet>
</file>

<file path=xl/worksheets/sheet2.xml><?xml version="1.0" encoding="utf-8"?>
<worksheet xmlns="http://schemas.openxmlformats.org/spreadsheetml/2006/main" xmlns:r="http://schemas.openxmlformats.org/officeDocument/2006/relationships">
  <sheetPr codeName="Sheet2"/>
  <dimension ref="A1:DD79"/>
  <sheetViews>
    <sheetView tabSelected="1" view="pageBreakPreview" zoomScale="50" zoomScaleNormal="75" zoomScaleSheetLayoutView="50" zoomScalePageLayoutView="0" workbookViewId="0" topLeftCell="A42">
      <selection activeCell="CP75" sqref="CP75:DC76"/>
    </sheetView>
  </sheetViews>
  <sheetFormatPr defaultColWidth="2.875" defaultRowHeight="13.5"/>
  <cols>
    <col min="1" max="1" width="10.50390625" style="34" bestFit="1" customWidth="1"/>
    <col min="2" max="2" width="9.375" style="34" customWidth="1"/>
    <col min="3" max="3" width="0.12890625" style="34" hidden="1" customWidth="1"/>
    <col min="4" max="4" width="4.00390625" style="34" hidden="1" customWidth="1"/>
    <col min="5" max="5" width="6.125" style="34" bestFit="1" customWidth="1"/>
    <col min="6" max="6" width="5.375" style="34" customWidth="1"/>
    <col min="7" max="7" width="4.875" style="34" bestFit="1" customWidth="1"/>
    <col min="8" max="8" width="5.375" style="34" customWidth="1"/>
    <col min="9" max="9" width="4.00390625" style="29" hidden="1" customWidth="1"/>
    <col min="10" max="10" width="1.875" style="34" customWidth="1"/>
    <col min="11" max="12" width="6.375" style="29" hidden="1" customWidth="1"/>
    <col min="13" max="13" width="4.00390625" style="29" hidden="1" customWidth="1"/>
    <col min="14" max="14" width="6.125" style="34" bestFit="1" customWidth="1"/>
    <col min="15" max="15" width="5.375" style="34" customWidth="1"/>
    <col min="16" max="16" width="4.875" style="34" bestFit="1" customWidth="1"/>
    <col min="17" max="17" width="5.375" style="34" customWidth="1"/>
    <col min="18" max="18" width="4.00390625" style="29" hidden="1" customWidth="1"/>
    <col min="19" max="19" width="1.875" style="34" customWidth="1"/>
    <col min="20" max="21" width="5.125" style="29" hidden="1" customWidth="1"/>
    <col min="22" max="22" width="4.00390625" style="29" hidden="1" customWidth="1"/>
    <col min="23" max="23" width="6.125" style="34" bestFit="1" customWidth="1"/>
    <col min="24" max="24" width="5.375" style="34" customWidth="1"/>
    <col min="25" max="25" width="4.875" style="34" bestFit="1" customWidth="1"/>
    <col min="26" max="26" width="5.375" style="34" customWidth="1"/>
    <col min="27" max="27" width="0.12890625" style="29" customWidth="1"/>
    <col min="28" max="28" width="1.875" style="34" customWidth="1"/>
    <col min="29" max="30" width="6.375" style="29" hidden="1" customWidth="1"/>
    <col min="31" max="31" width="4.00390625" style="29" hidden="1" customWidth="1"/>
    <col min="32" max="32" width="6.125" style="34" bestFit="1" customWidth="1"/>
    <col min="33" max="33" width="5.375" style="34" customWidth="1"/>
    <col min="34" max="34" width="4.875" style="34" bestFit="1" customWidth="1"/>
    <col min="35" max="35" width="5.375" style="34" customWidth="1"/>
    <col min="36" max="36" width="0.12890625" style="29" customWidth="1"/>
    <col min="37" max="37" width="1.875" style="34" customWidth="1"/>
    <col min="38" max="39" width="6.375" style="29" hidden="1" customWidth="1"/>
    <col min="40" max="40" width="4.00390625" style="29" hidden="1" customWidth="1"/>
    <col min="41" max="41" width="6.125" style="34" bestFit="1" customWidth="1"/>
    <col min="42" max="42" width="5.375" style="34" customWidth="1"/>
    <col min="43" max="43" width="4.875" style="34" bestFit="1" customWidth="1"/>
    <col min="44" max="44" width="5.375" style="34" customWidth="1"/>
    <col min="45" max="45" width="1.4921875" style="29" customWidth="1"/>
    <col min="46" max="46" width="0.12890625" style="34" hidden="1" customWidth="1"/>
    <col min="47" max="49" width="0.12890625" style="29" hidden="1" customWidth="1"/>
    <col min="50" max="50" width="6.125" style="34" bestFit="1" customWidth="1"/>
    <col min="51" max="51" width="5.375" style="34" customWidth="1"/>
    <col min="52" max="52" width="4.875" style="34" bestFit="1" customWidth="1"/>
    <col min="53" max="53" width="5.375" style="34" customWidth="1"/>
    <col min="54" max="54" width="0.12890625" style="29" customWidth="1"/>
    <col min="55" max="55" width="1.875" style="34" customWidth="1"/>
    <col min="56" max="57" width="6.375" style="29" hidden="1" customWidth="1"/>
    <col min="58" max="58" width="4.00390625" style="29" hidden="1" customWidth="1"/>
    <col min="59" max="59" width="6.125" style="34" bestFit="1" customWidth="1"/>
    <col min="60" max="60" width="5.375" style="34" customWidth="1"/>
    <col min="61" max="61" width="4.875" style="34" bestFit="1" customWidth="1"/>
    <col min="62" max="62" width="5.375" style="34" customWidth="1"/>
    <col min="63" max="63" width="0.12890625" style="34" customWidth="1"/>
    <col min="64" max="64" width="1.75390625" style="34" customWidth="1"/>
    <col min="65" max="67" width="4.50390625" style="34" hidden="1" customWidth="1"/>
    <col min="68" max="68" width="4.50390625" style="34" customWidth="1"/>
    <col min="69" max="69" width="5.375" style="34" customWidth="1"/>
    <col min="70" max="70" width="4.875" style="34" bestFit="1" customWidth="1"/>
    <col min="71" max="71" width="5.375" style="34" customWidth="1"/>
    <col min="72" max="72" width="4.00390625" style="34" hidden="1" customWidth="1"/>
    <col min="73" max="73" width="1.75390625" style="34" customWidth="1"/>
    <col min="74" max="74" width="6.375" style="34" hidden="1" customWidth="1"/>
    <col min="75" max="75" width="8.75390625" style="34" hidden="1" customWidth="1"/>
    <col min="76" max="76" width="4.00390625" style="29" hidden="1" customWidth="1"/>
    <col min="77" max="77" width="6.125" style="34" customWidth="1"/>
    <col min="78" max="78" width="5.375" style="34" customWidth="1"/>
    <col min="79" max="79" width="4.875" style="34" bestFit="1" customWidth="1"/>
    <col min="80" max="80" width="5.375" style="34" customWidth="1"/>
    <col min="81" max="81" width="4.00390625" style="29" hidden="1" customWidth="1"/>
    <col min="82" max="82" width="1.875" style="34" customWidth="1"/>
    <col min="83" max="84" width="6.375" style="34" hidden="1" customWidth="1"/>
    <col min="85" max="85" width="4.00390625" style="29" hidden="1" customWidth="1"/>
    <col min="86" max="86" width="6.125" style="34" bestFit="1" customWidth="1"/>
    <col min="87" max="87" width="5.375" style="34" customWidth="1"/>
    <col min="88" max="88" width="4.875" style="34" bestFit="1" customWidth="1"/>
    <col min="89" max="89" width="5.375" style="34" customWidth="1"/>
    <col min="90" max="90" width="4.00390625" style="34" hidden="1" customWidth="1"/>
    <col min="91" max="91" width="1.875" style="34" customWidth="1"/>
    <col min="92" max="92" width="6.375" style="34" hidden="1" customWidth="1"/>
    <col min="93" max="93" width="7.625" style="34" hidden="1" customWidth="1"/>
    <col min="94" max="94" width="5.75390625" style="27" bestFit="1" customWidth="1"/>
    <col min="95" max="95" width="5.25390625" style="27" hidden="1" customWidth="1"/>
    <col min="96" max="96" width="8.75390625" style="27" hidden="1" customWidth="1"/>
    <col min="97" max="98" width="4.25390625" style="27" bestFit="1" customWidth="1"/>
    <col min="99" max="101" width="5.75390625" style="27" bestFit="1" customWidth="1"/>
    <col min="102" max="102" width="7.75390625" style="270" customWidth="1"/>
    <col min="103" max="103" width="8.50390625" style="27" hidden="1" customWidth="1"/>
    <col min="104" max="104" width="10.875" style="48" hidden="1" customWidth="1"/>
    <col min="105" max="106" width="7.25390625" style="27" bestFit="1" customWidth="1"/>
    <col min="107" max="107" width="8.50390625" style="27" bestFit="1" customWidth="1"/>
    <col min="108" max="108" width="0.12890625" style="34" customWidth="1"/>
    <col min="109" max="112" width="2.875" style="34" hidden="1" customWidth="1"/>
    <col min="113" max="16384" width="2.875" style="34" customWidth="1"/>
  </cols>
  <sheetData>
    <row r="1" spans="1:107" ht="51" customHeight="1">
      <c r="A1" s="569" t="s">
        <v>112</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row>
    <row r="2" ht="15.75" customHeight="1"/>
    <row r="3" spans="1:108" ht="22.5" customHeight="1">
      <c r="A3" s="35" t="s">
        <v>11</v>
      </c>
      <c r="B3" s="35" t="s">
        <v>19</v>
      </c>
      <c r="D3" s="36"/>
      <c r="E3" s="560" t="str">
        <f>'１次入力'!B2</f>
        <v>早稲田</v>
      </c>
      <c r="F3" s="561"/>
      <c r="G3" s="561"/>
      <c r="H3" s="561"/>
      <c r="I3" s="561"/>
      <c r="J3" s="561"/>
      <c r="K3" s="59"/>
      <c r="L3" s="30"/>
      <c r="M3" s="60"/>
      <c r="N3" s="560" t="str">
        <f>'１次入力'!B3</f>
        <v>国士舘</v>
      </c>
      <c r="O3" s="561"/>
      <c r="P3" s="561"/>
      <c r="Q3" s="561"/>
      <c r="R3" s="561"/>
      <c r="S3" s="568"/>
      <c r="T3" s="374"/>
      <c r="U3" s="375"/>
      <c r="V3" s="61"/>
      <c r="W3" s="560" t="str">
        <f>'１次入力'!B4</f>
        <v>日本大</v>
      </c>
      <c r="X3" s="561"/>
      <c r="Y3" s="561"/>
      <c r="Z3" s="561"/>
      <c r="AA3" s="561"/>
      <c r="AB3" s="568"/>
      <c r="AC3" s="374"/>
      <c r="AD3" s="375"/>
      <c r="AE3" s="61"/>
      <c r="AF3" s="560" t="str">
        <f>'１次入力'!B5</f>
        <v>大東文化</v>
      </c>
      <c r="AG3" s="561"/>
      <c r="AH3" s="561"/>
      <c r="AI3" s="561"/>
      <c r="AJ3" s="561"/>
      <c r="AK3" s="568"/>
      <c r="AL3" s="374"/>
      <c r="AM3" s="375"/>
      <c r="AN3" s="61"/>
      <c r="AO3" s="560" t="str">
        <f>'１次入力'!B6</f>
        <v>都留文科</v>
      </c>
      <c r="AP3" s="561"/>
      <c r="AQ3" s="561"/>
      <c r="AR3" s="561"/>
      <c r="AS3" s="561"/>
      <c r="AT3" s="561"/>
      <c r="AU3" s="60"/>
      <c r="AV3" s="375"/>
      <c r="AW3" s="61"/>
      <c r="AX3" s="560" t="str">
        <f>'１次入力'!B7</f>
        <v>敬愛大</v>
      </c>
      <c r="AY3" s="561"/>
      <c r="AZ3" s="561"/>
      <c r="BA3" s="561"/>
      <c r="BB3" s="561"/>
      <c r="BC3" s="561"/>
      <c r="BD3" s="60"/>
      <c r="BE3" s="377"/>
      <c r="BF3" s="59"/>
      <c r="BG3" s="560" t="str">
        <f>'１次入力'!B8</f>
        <v>武蔵短期</v>
      </c>
      <c r="BH3" s="561"/>
      <c r="BI3" s="561"/>
      <c r="BJ3" s="561"/>
      <c r="BK3" s="561"/>
      <c r="BL3" s="561"/>
      <c r="BM3" s="371"/>
      <c r="BN3" s="376"/>
      <c r="BO3" s="62"/>
      <c r="BP3" s="560" t="str">
        <f>'１次入力'!B9</f>
        <v>桜美林</v>
      </c>
      <c r="BQ3" s="561"/>
      <c r="BR3" s="561"/>
      <c r="BS3" s="561"/>
      <c r="BT3" s="561"/>
      <c r="BU3" s="568"/>
      <c r="BV3" s="36"/>
      <c r="BW3" s="37" t="s">
        <v>12</v>
      </c>
      <c r="BX3" s="61"/>
      <c r="BY3" s="560" t="str">
        <f>'１次入力'!B10</f>
        <v>神奈川</v>
      </c>
      <c r="BZ3" s="561"/>
      <c r="CA3" s="561"/>
      <c r="CB3" s="561"/>
      <c r="CC3" s="561"/>
      <c r="CD3" s="568"/>
      <c r="CE3" s="282"/>
      <c r="CF3" s="282"/>
      <c r="CG3" s="61"/>
      <c r="CH3" s="560" t="str">
        <f>'１次入力'!B11</f>
        <v>白鷗大</v>
      </c>
      <c r="CI3" s="561"/>
      <c r="CJ3" s="561"/>
      <c r="CK3" s="561"/>
      <c r="CL3" s="561"/>
      <c r="CM3" s="561"/>
      <c r="CN3" s="568"/>
      <c r="CO3" s="282"/>
      <c r="CP3" s="38" t="s">
        <v>0</v>
      </c>
      <c r="CQ3" s="38" t="s">
        <v>1</v>
      </c>
      <c r="CR3" s="39" t="s">
        <v>13</v>
      </c>
      <c r="CS3" s="38" t="s">
        <v>2</v>
      </c>
      <c r="CT3" s="38" t="s">
        <v>3</v>
      </c>
      <c r="CU3" s="40" t="s">
        <v>51</v>
      </c>
      <c r="CV3" s="40" t="s">
        <v>4</v>
      </c>
      <c r="CW3" s="38" t="s">
        <v>5</v>
      </c>
      <c r="CX3" s="267" t="s">
        <v>9</v>
      </c>
      <c r="CY3" s="41" t="s">
        <v>9</v>
      </c>
      <c r="CZ3" s="42" t="s">
        <v>14</v>
      </c>
      <c r="DA3" s="38" t="s">
        <v>6</v>
      </c>
      <c r="DB3" s="38" t="s">
        <v>7</v>
      </c>
      <c r="DC3" s="38" t="s">
        <v>8</v>
      </c>
      <c r="DD3" s="43" t="s">
        <v>15</v>
      </c>
    </row>
    <row r="4" spans="1:108" ht="18.75" customHeight="1">
      <c r="A4" s="552">
        <f>RANK(CO7,$CO$7:$CO$70,1)</f>
        <v>1</v>
      </c>
      <c r="B4" s="548" t="str">
        <f>E3</f>
        <v>早稲田</v>
      </c>
      <c r="D4" s="44"/>
      <c r="E4" s="562"/>
      <c r="F4" s="563"/>
      <c r="G4" s="563"/>
      <c r="H4" s="563"/>
      <c r="I4" s="563"/>
      <c r="J4" s="563"/>
      <c r="K4" s="563"/>
      <c r="L4" s="76"/>
      <c r="M4" s="77"/>
      <c r="N4" s="78"/>
      <c r="O4" s="79"/>
      <c r="P4" s="79"/>
      <c r="Q4" s="79"/>
      <c r="R4" s="77"/>
      <c r="S4" s="80"/>
      <c r="T4" s="77"/>
      <c r="U4" s="81"/>
      <c r="V4" s="77"/>
      <c r="W4" s="78"/>
      <c r="X4" s="79"/>
      <c r="Y4" s="79"/>
      <c r="Z4" s="79"/>
      <c r="AA4" s="77"/>
      <c r="AB4" s="80"/>
      <c r="AC4" s="77"/>
      <c r="AD4" s="81"/>
      <c r="AE4" s="77"/>
      <c r="AF4" s="78"/>
      <c r="AG4" s="79"/>
      <c r="AH4" s="79"/>
      <c r="AI4" s="79"/>
      <c r="AJ4" s="77"/>
      <c r="AK4" s="79"/>
      <c r="AL4" s="77"/>
      <c r="AM4" s="81"/>
      <c r="AN4" s="77"/>
      <c r="AO4" s="78"/>
      <c r="AP4" s="79"/>
      <c r="AQ4" s="79"/>
      <c r="AR4" s="79"/>
      <c r="AS4" s="77"/>
      <c r="AT4" s="79"/>
      <c r="AU4" s="77"/>
      <c r="AV4" s="81"/>
      <c r="AW4" s="77"/>
      <c r="AX4" s="78"/>
      <c r="AY4" s="79"/>
      <c r="AZ4" s="79"/>
      <c r="BA4" s="79"/>
      <c r="BB4" s="77"/>
      <c r="BC4" s="79"/>
      <c r="BD4" s="77"/>
      <c r="BE4" s="81"/>
      <c r="BF4" s="77"/>
      <c r="BG4" s="78"/>
      <c r="BH4" s="79"/>
      <c r="BI4" s="79"/>
      <c r="BJ4" s="79"/>
      <c r="BK4" s="79"/>
      <c r="BL4" s="79"/>
      <c r="BM4" s="79"/>
      <c r="BN4" s="108"/>
      <c r="BO4" s="79"/>
      <c r="BP4" s="78"/>
      <c r="BQ4" s="79"/>
      <c r="BR4" s="79"/>
      <c r="BS4" s="79"/>
      <c r="BT4" s="79"/>
      <c r="BU4" s="79"/>
      <c r="BV4" s="79"/>
      <c r="BW4" s="82"/>
      <c r="BX4" s="283"/>
      <c r="BY4" s="78"/>
      <c r="BZ4" s="79"/>
      <c r="CA4" s="79"/>
      <c r="CB4" s="79"/>
      <c r="CC4" s="77"/>
      <c r="CD4" s="80"/>
      <c r="CE4" s="79"/>
      <c r="CF4" s="79"/>
      <c r="CG4" s="283"/>
      <c r="CH4" s="78"/>
      <c r="CI4" s="79"/>
      <c r="CJ4" s="79"/>
      <c r="CK4" s="79"/>
      <c r="CL4" s="79"/>
      <c r="CM4" s="79"/>
      <c r="CN4" s="80"/>
      <c r="CO4" s="292"/>
      <c r="CP4" s="83"/>
      <c r="CQ4" s="83"/>
      <c r="CR4" s="84"/>
      <c r="CS4" s="83"/>
      <c r="CT4" s="83"/>
      <c r="CU4" s="85"/>
      <c r="CV4" s="85"/>
      <c r="CW4" s="83"/>
      <c r="CX4" s="96"/>
      <c r="CY4" s="86"/>
      <c r="CZ4" s="87"/>
      <c r="DA4" s="83"/>
      <c r="DB4" s="83"/>
      <c r="DC4" s="83"/>
      <c r="DD4" s="45"/>
    </row>
    <row r="5" spans="1:108" ht="18.75" customHeight="1">
      <c r="A5" s="553"/>
      <c r="B5" s="549"/>
      <c r="D5" s="27"/>
      <c r="E5" s="564"/>
      <c r="F5" s="565"/>
      <c r="G5" s="565"/>
      <c r="H5" s="565"/>
      <c r="I5" s="565"/>
      <c r="J5" s="565"/>
      <c r="K5" s="565"/>
      <c r="L5" s="90">
        <f>IF(O10&gt;Q10,1,0)</f>
        <v>0</v>
      </c>
      <c r="M5" s="90">
        <f>IF(O5&gt;Q5,1,0)</f>
        <v>0</v>
      </c>
      <c r="N5" s="541">
        <f>IF(O10&gt;=3,"○",IF(Q10&gt;=3,"●",""))</f>
      </c>
      <c r="O5" s="91">
        <f>'１次入力'!AK60</f>
      </c>
      <c r="P5" s="84" t="s">
        <v>10</v>
      </c>
      <c r="Q5" s="92">
        <f>'１次入力'!AO60</f>
      </c>
      <c r="R5" s="93">
        <f>IF(Q5&gt;O5,1,0)</f>
        <v>0</v>
      </c>
      <c r="S5" s="86"/>
      <c r="T5" s="94">
        <f>IF(O10&gt;=Q10,0,1)</f>
        <v>0</v>
      </c>
      <c r="U5" s="90">
        <f>IF(X10&gt;Z10,1,0)</f>
        <v>0</v>
      </c>
      <c r="V5" s="93">
        <f>IF(X5&gt;Z5,1,0)</f>
        <v>0</v>
      </c>
      <c r="W5" s="541">
        <f>IF(X10&gt;=3,"○",IF(Z10&gt;=3,"●",""))</f>
      </c>
      <c r="X5" s="91">
        <f>'１次入力'!E53</f>
      </c>
      <c r="Y5" s="84" t="s">
        <v>10</v>
      </c>
      <c r="Z5" s="92">
        <f>'１次入力'!I53</f>
      </c>
      <c r="AA5" s="93">
        <f>IF(Z5&gt;X5,1,0)</f>
        <v>0</v>
      </c>
      <c r="AB5" s="84"/>
      <c r="AC5" s="94">
        <f>IF(X10&gt;=Z10,0,1)</f>
        <v>0</v>
      </c>
      <c r="AD5" s="90">
        <f>IF(AG10&gt;AI10,1,0)</f>
        <v>0</v>
      </c>
      <c r="AE5" s="93">
        <f>IF(AG5&gt;AI5,1,0)</f>
        <v>0</v>
      </c>
      <c r="AF5" s="541">
        <f>IF(AG10&gt;=3,"○",IF(AI10&gt;=3,"●",""))</f>
      </c>
      <c r="AG5" s="91">
        <f>'１次入力'!AC46</f>
      </c>
      <c r="AH5" s="84" t="s">
        <v>10</v>
      </c>
      <c r="AI5" s="92">
        <f>'１次入力'!AG46</f>
      </c>
      <c r="AJ5" s="93">
        <f>IF(AI5&gt;AG5,1,0)</f>
        <v>0</v>
      </c>
      <c r="AK5" s="84"/>
      <c r="AL5" s="94">
        <f>IF(AG10&gt;=AI10,0,1)</f>
        <v>0</v>
      </c>
      <c r="AM5" s="90">
        <f>IF(AP10&gt;AR10,1,0)</f>
        <v>0</v>
      </c>
      <c r="AN5" s="93">
        <f>IF(AP5&gt;AR5,1,0)</f>
        <v>0</v>
      </c>
      <c r="AO5" s="541">
        <f>IF(AP10&gt;=3,"○",IF(AR10&gt;=3,"●",""))</f>
      </c>
      <c r="AP5" s="91">
        <f>'１次入力'!E39</f>
      </c>
      <c r="AQ5" s="84" t="s">
        <v>10</v>
      </c>
      <c r="AR5" s="92">
        <f>'１次入力'!I39</f>
      </c>
      <c r="AS5" s="93">
        <f>IF(AR5&gt;AP5,1,0)</f>
        <v>0</v>
      </c>
      <c r="AT5" s="84"/>
      <c r="AU5" s="94">
        <f>IF(AP10&gt;=AR10,0,1)</f>
        <v>0</v>
      </c>
      <c r="AV5" s="90">
        <f>IF(AY10&gt;BA10,1,0)</f>
        <v>0</v>
      </c>
      <c r="AW5" s="93">
        <f>IF(AY5&gt;BA5,1,0)</f>
        <v>0</v>
      </c>
      <c r="AX5" s="541">
        <f>IF(AY10&gt;=3,"○",IF(BA10&gt;=3,"●",""))</f>
      </c>
      <c r="AY5" s="91">
        <f>'１次入力'!U32</f>
      </c>
      <c r="AZ5" s="84" t="s">
        <v>10</v>
      </c>
      <c r="BA5" s="92">
        <f>'１次入力'!Y32</f>
      </c>
      <c r="BB5" s="93">
        <f>IF(BA5&gt;AY5,1,0)</f>
        <v>0</v>
      </c>
      <c r="BC5" s="84"/>
      <c r="BD5" s="94">
        <f>IF(AY10&gt;=BA10,0,1)</f>
        <v>0</v>
      </c>
      <c r="BE5" s="90">
        <f>IF(BH10&gt;BJ10,1,0)</f>
        <v>0</v>
      </c>
      <c r="BF5" s="93">
        <f>IF(BH5&gt;BJ5,1,0)</f>
        <v>0</v>
      </c>
      <c r="BG5" s="541">
        <f>IF(BH10&gt;=3,"○",IF(BJ10&gt;=3,"●",""))</f>
      </c>
      <c r="BH5" s="91">
        <f>'１次入力'!U25</f>
      </c>
      <c r="BI5" s="84" t="s">
        <v>10</v>
      </c>
      <c r="BJ5" s="92">
        <f>'１次入力'!Y25</f>
      </c>
      <c r="BK5" s="84">
        <f>IF(BJ5&gt;BH5,1,0)</f>
        <v>0</v>
      </c>
      <c r="BL5" s="84"/>
      <c r="BM5" s="94">
        <f>IF(BH10&gt;=BJ10,0,1)</f>
        <v>0</v>
      </c>
      <c r="BN5" s="90">
        <f>IF(BQ10&gt;BS10,1,0)</f>
        <v>1</v>
      </c>
      <c r="BO5" s="84">
        <f>IF(BQ5&gt;BS5,1,0)</f>
        <v>1</v>
      </c>
      <c r="BP5" s="541" t="str">
        <f>IF(BQ10&gt;=3,"○",IF(BS10&gt;=3,"●",""))</f>
        <v>○</v>
      </c>
      <c r="BQ5" s="91">
        <f>'１次入力'!E18</f>
        <v>25</v>
      </c>
      <c r="BR5" s="84" t="s">
        <v>10</v>
      </c>
      <c r="BS5" s="92">
        <f>'１次入力'!I18</f>
        <v>19</v>
      </c>
      <c r="BT5" s="84">
        <f aca="true" t="shared" si="0" ref="BT5:BT51">IF(BS5&gt;BQ5,1,0)</f>
        <v>0</v>
      </c>
      <c r="BU5" s="84"/>
      <c r="BV5" s="94">
        <f>IF(BQ10&gt;=BS10,0,1)</f>
        <v>0</v>
      </c>
      <c r="BW5" s="89">
        <f>IF(BZ10&gt;CB10,1,0)</f>
        <v>1</v>
      </c>
      <c r="BX5" s="95">
        <f>IF(BZ5&gt;CB5,1,0)</f>
        <v>1</v>
      </c>
      <c r="BY5" s="541" t="str">
        <f>IF(BZ10&gt;=3,"○",IF(CB10&gt;=3,"●",""))</f>
        <v>○</v>
      </c>
      <c r="BZ5" s="91">
        <f>'１次入力'!U11</f>
        <v>25</v>
      </c>
      <c r="CA5" s="84" t="s">
        <v>10</v>
      </c>
      <c r="CB5" s="92">
        <f>'１次入力'!Y11</f>
        <v>17</v>
      </c>
      <c r="CC5" s="93">
        <f>IF(CB5&gt;BZ5,1,0)</f>
        <v>0</v>
      </c>
      <c r="CD5" s="86"/>
      <c r="CE5" s="94">
        <f>IF(BZ10&gt;=CB10,0,1)</f>
        <v>0</v>
      </c>
      <c r="CF5" s="89">
        <f>IF(CI10&gt;CK10,1,0)</f>
        <v>1</v>
      </c>
      <c r="CG5" s="95">
        <f>IF(CI5&gt;CK5,1,0)</f>
        <v>1</v>
      </c>
      <c r="CH5" s="541" t="str">
        <f>IF(CI10&gt;=3,"○",IF(CK10&gt;=3,"●",""))</f>
        <v>○</v>
      </c>
      <c r="CI5" s="91">
        <f>'１次入力'!AK4</f>
        <v>25</v>
      </c>
      <c r="CJ5" s="84" t="s">
        <v>10</v>
      </c>
      <c r="CK5" s="92">
        <f>'１次入力'!AO4</f>
        <v>16</v>
      </c>
      <c r="CL5" s="84">
        <f>IF(CK5&gt;CI5,1,0)</f>
        <v>0</v>
      </c>
      <c r="CM5" s="84"/>
      <c r="CN5" s="94">
        <f>IF(CI10&gt;=CK10,0,1)</f>
        <v>0</v>
      </c>
      <c r="CO5" s="86"/>
      <c r="CP5" s="83"/>
      <c r="CQ5" s="83"/>
      <c r="CR5" s="84"/>
      <c r="CS5" s="83"/>
      <c r="CT5" s="83"/>
      <c r="CU5" s="85"/>
      <c r="CV5" s="85"/>
      <c r="CW5" s="83"/>
      <c r="CX5" s="96"/>
      <c r="CY5" s="86"/>
      <c r="CZ5" s="87"/>
      <c r="DA5" s="83"/>
      <c r="DB5" s="83"/>
      <c r="DC5" s="83"/>
      <c r="DD5" s="45"/>
    </row>
    <row r="6" spans="1:108" ht="18.75" customHeight="1">
      <c r="A6" s="553"/>
      <c r="B6" s="549"/>
      <c r="D6" s="27"/>
      <c r="E6" s="564"/>
      <c r="F6" s="565"/>
      <c r="G6" s="565"/>
      <c r="H6" s="565"/>
      <c r="I6" s="565"/>
      <c r="J6" s="565"/>
      <c r="K6" s="565"/>
      <c r="L6" s="93">
        <f>IF(L5=1,0,IF(P10="棄",1,0))</f>
        <v>0</v>
      </c>
      <c r="M6" s="93">
        <f>IF(O6&gt;Q6,1,0)</f>
        <v>0</v>
      </c>
      <c r="N6" s="541"/>
      <c r="O6" s="91">
        <f>'１次入力'!AK61</f>
      </c>
      <c r="P6" s="84" t="s">
        <v>10</v>
      </c>
      <c r="Q6" s="92">
        <f>'１次入力'!AO61</f>
      </c>
      <c r="R6" s="93">
        <f>IF(Q6&gt;O6,1,0)</f>
        <v>0</v>
      </c>
      <c r="S6" s="86"/>
      <c r="T6" s="93"/>
      <c r="U6" s="93">
        <f>IF(U5=1,0,IF(Y10="棄",1,0))</f>
        <v>0</v>
      </c>
      <c r="V6" s="93">
        <f>IF(X6&gt;Z6,1,0)</f>
        <v>0</v>
      </c>
      <c r="W6" s="541"/>
      <c r="X6" s="91">
        <f>'１次入力'!E54</f>
      </c>
      <c r="Y6" s="84" t="s">
        <v>10</v>
      </c>
      <c r="Z6" s="92">
        <f>'１次入力'!I54</f>
      </c>
      <c r="AA6" s="93">
        <f>IF(Z6&gt;X6,1,0)</f>
        <v>0</v>
      </c>
      <c r="AB6" s="86"/>
      <c r="AC6" s="93"/>
      <c r="AD6" s="93">
        <f>IF(AD5=1,0,IF(AH10="棄",1,0))</f>
        <v>0</v>
      </c>
      <c r="AE6" s="93">
        <f>IF(AG6&gt;AI6,1,0)</f>
        <v>0</v>
      </c>
      <c r="AF6" s="541"/>
      <c r="AG6" s="91">
        <f>'１次入力'!AC47</f>
      </c>
      <c r="AH6" s="84" t="s">
        <v>10</v>
      </c>
      <c r="AI6" s="92">
        <f>'１次入力'!AG47</f>
      </c>
      <c r="AJ6" s="93">
        <f>IF(AI6&gt;AG6,1,0)</f>
        <v>0</v>
      </c>
      <c r="AK6" s="84"/>
      <c r="AL6" s="93"/>
      <c r="AM6" s="93">
        <f>IF(AM5=1,0,IF(AQ10="棄",1,0))</f>
        <v>0</v>
      </c>
      <c r="AN6" s="93">
        <f>IF(AP6&gt;AR6,1,0)</f>
        <v>0</v>
      </c>
      <c r="AO6" s="541"/>
      <c r="AP6" s="91">
        <f>'１次入力'!E40</f>
      </c>
      <c r="AQ6" s="84" t="s">
        <v>10</v>
      </c>
      <c r="AR6" s="92">
        <f>'１次入力'!I40</f>
      </c>
      <c r="AS6" s="93">
        <f>IF(AR6&gt;AP6,1,0)</f>
        <v>0</v>
      </c>
      <c r="AT6" s="84"/>
      <c r="AU6" s="93"/>
      <c r="AV6" s="93">
        <f>IF(AV5=1,0,IF(AZ10="棄",1,0))</f>
        <v>0</v>
      </c>
      <c r="AW6" s="93">
        <f>IF(AY6&gt;BA6,1,0)</f>
        <v>0</v>
      </c>
      <c r="AX6" s="541"/>
      <c r="AY6" s="91">
        <f>'１次入力'!U33</f>
      </c>
      <c r="AZ6" s="84" t="s">
        <v>10</v>
      </c>
      <c r="BA6" s="92">
        <f>'１次入力'!Y33</f>
      </c>
      <c r="BB6" s="93">
        <f>IF(BA6&gt;AY6,1,0)</f>
        <v>0</v>
      </c>
      <c r="BC6" s="84"/>
      <c r="BD6" s="93"/>
      <c r="BE6" s="93">
        <f>IF(BE5=1,0,IF(BI10="棄",1,0))</f>
        <v>0</v>
      </c>
      <c r="BF6" s="93">
        <f>IF(BH6&gt;BJ6,1,0)</f>
        <v>0</v>
      </c>
      <c r="BG6" s="541"/>
      <c r="BH6" s="91">
        <f>'１次入力'!U26</f>
      </c>
      <c r="BI6" s="84" t="s">
        <v>10</v>
      </c>
      <c r="BJ6" s="92">
        <f>'１次入力'!Y26</f>
      </c>
      <c r="BK6" s="84">
        <f>IF(BJ6&gt;BH6,1,0)</f>
        <v>0</v>
      </c>
      <c r="BL6" s="84"/>
      <c r="BM6" s="84"/>
      <c r="BN6" s="93">
        <f>IF(BN5=1,0,IF(BR10="棄",1,0))</f>
        <v>0</v>
      </c>
      <c r="BO6" s="84">
        <f>IF(BQ6&gt;BS6,1,0)</f>
        <v>1</v>
      </c>
      <c r="BP6" s="541"/>
      <c r="BQ6" s="91">
        <f>'１次入力'!E19</f>
        <v>25</v>
      </c>
      <c r="BR6" s="84" t="s">
        <v>10</v>
      </c>
      <c r="BS6" s="92">
        <f>'１次入力'!I19</f>
        <v>22</v>
      </c>
      <c r="BT6" s="84">
        <f t="shared" si="0"/>
        <v>0</v>
      </c>
      <c r="BU6" s="84"/>
      <c r="BV6" s="84"/>
      <c r="BW6" s="95">
        <f>IF(BW5=1,0,IF(CA10="棄",1,0))</f>
        <v>0</v>
      </c>
      <c r="BX6" s="95">
        <f>IF(BZ6&gt;CB6,1,0)</f>
        <v>1</v>
      </c>
      <c r="BY6" s="541"/>
      <c r="BZ6" s="91">
        <f>'１次入力'!U12</f>
        <v>25</v>
      </c>
      <c r="CA6" s="84" t="s">
        <v>10</v>
      </c>
      <c r="CB6" s="92">
        <f>'１次入力'!Y12</f>
        <v>19</v>
      </c>
      <c r="CC6" s="93">
        <f>IF(CB6&gt;BZ6,1,0)</f>
        <v>0</v>
      </c>
      <c r="CD6" s="86"/>
      <c r="CE6" s="84"/>
      <c r="CF6" s="95">
        <f>IF(CF5=1,0,IF(CJ10="棄",1,0))</f>
        <v>0</v>
      </c>
      <c r="CG6" s="95">
        <f>IF(CI6&gt;CK6,1,0)</f>
        <v>1</v>
      </c>
      <c r="CH6" s="541"/>
      <c r="CI6" s="91">
        <f>'１次入力'!AK5</f>
        <v>25</v>
      </c>
      <c r="CJ6" s="84" t="s">
        <v>10</v>
      </c>
      <c r="CK6" s="92">
        <f>'１次入力'!AO5</f>
        <v>15</v>
      </c>
      <c r="CL6" s="84">
        <f>IF(CK6&gt;CI6,1,0)</f>
        <v>0</v>
      </c>
      <c r="CM6" s="84"/>
      <c r="CN6" s="86"/>
      <c r="CO6" s="86"/>
      <c r="CP6" s="83"/>
      <c r="CQ6" s="83"/>
      <c r="CR6" s="84"/>
      <c r="CS6" s="83"/>
      <c r="CT6" s="83"/>
      <c r="CU6" s="85"/>
      <c r="CV6" s="85"/>
      <c r="CW6" s="83"/>
      <c r="CX6" s="96"/>
      <c r="CY6" s="96"/>
      <c r="CZ6" s="87"/>
      <c r="DA6" s="83"/>
      <c r="DB6" s="83"/>
      <c r="DC6" s="97"/>
      <c r="DD6" s="45"/>
    </row>
    <row r="7" spans="1:108" ht="18.75" customHeight="1">
      <c r="A7" s="553"/>
      <c r="B7" s="549"/>
      <c r="C7" s="47"/>
      <c r="D7" s="27"/>
      <c r="E7" s="564"/>
      <c r="F7" s="565"/>
      <c r="G7" s="565"/>
      <c r="H7" s="565"/>
      <c r="I7" s="565"/>
      <c r="J7" s="565"/>
      <c r="K7" s="565"/>
      <c r="L7" s="93">
        <f>SUM(O5:O9)</f>
        <v>0</v>
      </c>
      <c r="M7" s="93">
        <f>IF(O7&gt;Q7,1,0)</f>
        <v>0</v>
      </c>
      <c r="N7" s="541"/>
      <c r="O7" s="91">
        <f>'１次入力'!AK62</f>
      </c>
      <c r="P7" s="84" t="s">
        <v>10</v>
      </c>
      <c r="Q7" s="92">
        <f>'１次入力'!AO62</f>
      </c>
      <c r="R7" s="93">
        <f>IF(Q7&gt;O7,1,0)</f>
        <v>0</v>
      </c>
      <c r="S7" s="86"/>
      <c r="T7" s="93">
        <f>SUM(Q5:Q9)</f>
        <v>0</v>
      </c>
      <c r="U7" s="93">
        <f>SUM(X5:X9)</f>
        <v>0</v>
      </c>
      <c r="V7" s="93">
        <f>IF(X7&gt;Z7,1,0)</f>
        <v>0</v>
      </c>
      <c r="W7" s="541"/>
      <c r="X7" s="91">
        <f>'１次入力'!E55</f>
      </c>
      <c r="Y7" s="84" t="s">
        <v>10</v>
      </c>
      <c r="Z7" s="92">
        <f>'１次入力'!I55</f>
      </c>
      <c r="AA7" s="93">
        <f>IF(Z7&gt;X7,1,0)</f>
        <v>0</v>
      </c>
      <c r="AB7" s="86"/>
      <c r="AC7" s="93">
        <f>SUM(Z5:Z9)</f>
        <v>0</v>
      </c>
      <c r="AD7" s="93">
        <f>SUM(AG5:AG9)</f>
        <v>0</v>
      </c>
      <c r="AE7" s="93">
        <f>IF(AG7&gt;AI7,1,0)</f>
        <v>0</v>
      </c>
      <c r="AF7" s="541"/>
      <c r="AG7" s="91">
        <f>'１次入力'!AC48</f>
      </c>
      <c r="AH7" s="84" t="s">
        <v>10</v>
      </c>
      <c r="AI7" s="92">
        <f>'１次入力'!AG48</f>
      </c>
      <c r="AJ7" s="93">
        <f>IF(AI7&gt;AG7,1,0)</f>
        <v>0</v>
      </c>
      <c r="AK7" s="84"/>
      <c r="AL7" s="93">
        <f>SUM(AI5:AI9)</f>
        <v>0</v>
      </c>
      <c r="AM7" s="93">
        <f>SUM(AP5:AP9)</f>
        <v>0</v>
      </c>
      <c r="AN7" s="93">
        <f>IF(AP7&gt;AR7,1,0)</f>
        <v>0</v>
      </c>
      <c r="AO7" s="541"/>
      <c r="AP7" s="91">
        <f>'１次入力'!E41</f>
      </c>
      <c r="AQ7" s="84" t="s">
        <v>10</v>
      </c>
      <c r="AR7" s="92">
        <f>'１次入力'!I41</f>
      </c>
      <c r="AS7" s="93">
        <f>IF(AR7&gt;AP7,1,0)</f>
        <v>0</v>
      </c>
      <c r="AT7" s="84"/>
      <c r="AU7" s="93">
        <f>SUM(AR5:AR9)</f>
        <v>0</v>
      </c>
      <c r="AV7" s="93">
        <f>SUM(AY5:AY9)</f>
        <v>0</v>
      </c>
      <c r="AW7" s="93">
        <f>IF(AY7&gt;BA7,1,0)</f>
        <v>0</v>
      </c>
      <c r="AX7" s="541"/>
      <c r="AY7" s="91">
        <f>'１次入力'!U34</f>
      </c>
      <c r="AZ7" s="84" t="s">
        <v>10</v>
      </c>
      <c r="BA7" s="92">
        <f>'１次入力'!Y34</f>
      </c>
      <c r="BB7" s="93">
        <f>IF(BA7&gt;AY7,1,0)</f>
        <v>0</v>
      </c>
      <c r="BC7" s="84"/>
      <c r="BD7" s="93">
        <f>SUM(BA5:BA9)</f>
        <v>0</v>
      </c>
      <c r="BE7" s="93">
        <f>SUM(BH5:BH9)</f>
        <v>0</v>
      </c>
      <c r="BF7" s="93">
        <f>IF(BH7&gt;BJ7,1,0)</f>
        <v>0</v>
      </c>
      <c r="BG7" s="541"/>
      <c r="BH7" s="91">
        <f>'１次入力'!U27</f>
      </c>
      <c r="BI7" s="84" t="s">
        <v>10</v>
      </c>
      <c r="BJ7" s="92">
        <f>'１次入力'!Y27</f>
      </c>
      <c r="BK7" s="84">
        <f>IF(BJ7&gt;BH7,1,0)</f>
        <v>0</v>
      </c>
      <c r="BL7" s="84"/>
      <c r="BM7" s="84">
        <f>SUM(BJ5:BJ9)</f>
        <v>0</v>
      </c>
      <c r="BN7" s="84">
        <f>SUM(BQ5:BQ9)</f>
        <v>75</v>
      </c>
      <c r="BO7" s="84">
        <f>IF(BQ7&gt;BS7,1,0)</f>
        <v>1</v>
      </c>
      <c r="BP7" s="541"/>
      <c r="BQ7" s="91">
        <f>'１次入力'!E20</f>
        <v>25</v>
      </c>
      <c r="BR7" s="84" t="s">
        <v>10</v>
      </c>
      <c r="BS7" s="92">
        <f>'１次入力'!I20</f>
        <v>20</v>
      </c>
      <c r="BT7" s="84">
        <f t="shared" si="0"/>
        <v>0</v>
      </c>
      <c r="BU7" s="84"/>
      <c r="BV7" s="84">
        <f>SUM(BS5:BS9)</f>
        <v>61</v>
      </c>
      <c r="BW7" s="85">
        <f>SUM(BZ5:BZ9)</f>
        <v>75</v>
      </c>
      <c r="BX7" s="95">
        <f>IF(BZ7&gt;CB7,1,0)</f>
        <v>1</v>
      </c>
      <c r="BY7" s="541"/>
      <c r="BZ7" s="91">
        <f>'１次入力'!U13</f>
        <v>25</v>
      </c>
      <c r="CA7" s="84" t="s">
        <v>10</v>
      </c>
      <c r="CB7" s="92">
        <f>'１次入力'!Y13</f>
        <v>17</v>
      </c>
      <c r="CC7" s="93">
        <f>IF(CB7&gt;BZ7,1,0)</f>
        <v>0</v>
      </c>
      <c r="CD7" s="86"/>
      <c r="CE7" s="84">
        <f>SUM(CB5:CB9)</f>
        <v>53</v>
      </c>
      <c r="CF7" s="85">
        <f>SUM(CI5:CI9)</f>
        <v>75</v>
      </c>
      <c r="CG7" s="95">
        <f>IF(CI7&gt;CK7,1,0)</f>
        <v>1</v>
      </c>
      <c r="CH7" s="541"/>
      <c r="CI7" s="91">
        <f>'１次入力'!AK6</f>
        <v>25</v>
      </c>
      <c r="CJ7" s="84" t="s">
        <v>10</v>
      </c>
      <c r="CK7" s="92">
        <f>'１次入力'!AO6</f>
        <v>18</v>
      </c>
      <c r="CL7" s="84">
        <f>IF(CK7&gt;CI7,1,0)</f>
        <v>0</v>
      </c>
      <c r="CM7" s="84"/>
      <c r="CN7" s="86">
        <f>SUM(CK5:CK9)</f>
        <v>49</v>
      </c>
      <c r="CO7" s="85">
        <f>CR7*100+CZ7*10+DD7</f>
        <v>112</v>
      </c>
      <c r="CP7" s="83">
        <f>C9+L9+U9+AD9+AM9+AV9+BE9+BN9+BW9+CF9</f>
        <v>3</v>
      </c>
      <c r="CQ7" s="83">
        <f>(CS7*2)+CT7</f>
        <v>6</v>
      </c>
      <c r="CR7" s="84">
        <f>RANK(CQ7,$CQ$6:$CQ$70)</f>
        <v>1</v>
      </c>
      <c r="CS7" s="83">
        <f>C5+L5+U5+AD5+AM5+AV5+BE5+BN5+BW5+CF5</f>
        <v>3</v>
      </c>
      <c r="CT7" s="83">
        <f>K5+T5+AC5+AL5+AU5+BD5+BM5+BV5+CE5+CN5-CU7</f>
        <v>0</v>
      </c>
      <c r="CU7" s="85">
        <f>C6+E6+L6+U6+AD6+AM6+AV6+BE6+BN6+BW6+CF6</f>
        <v>0</v>
      </c>
      <c r="CV7" s="85">
        <f>F10+O10+X10+AG10+AP10+AY10+BH10+BQ10+BZ10+CI10</f>
        <v>9</v>
      </c>
      <c r="CW7" s="83">
        <f>H10+Q10+Z10+AI10+AR10+BA10+BJ10+BS10+CB10+CK10</f>
        <v>0</v>
      </c>
      <c r="CX7" s="96" t="str">
        <f>IF(CY7=100,"MAX",CY7)</f>
        <v>MAX</v>
      </c>
      <c r="CY7" s="96">
        <f>IF(ISERROR(CV7/CW7),100,(CV7/CW7))</f>
        <v>100</v>
      </c>
      <c r="CZ7" s="87">
        <f>RANK(CY7,$CY$6:$CY$70)</f>
        <v>1</v>
      </c>
      <c r="DA7" s="83">
        <f>C7+L7+U7+AD7+AM7+AV7+BE7+BN7+BW7+CF7</f>
        <v>225</v>
      </c>
      <c r="DB7" s="83">
        <f>K7+T7+AC7+AL7+AU7+BD7+BM7+BV7+CE7+CN7</f>
        <v>163</v>
      </c>
      <c r="DC7" s="96">
        <f>IF(ISERROR(DA7/DB7),0,(DA7/DB7))</f>
        <v>1.3803680981595092</v>
      </c>
      <c r="DD7" s="45">
        <f>RANK(DC7,$DC$6:$DC$70)</f>
        <v>2</v>
      </c>
    </row>
    <row r="8" spans="1:108" ht="18.75" customHeight="1">
      <c r="A8" s="553"/>
      <c r="B8" s="549"/>
      <c r="C8" s="47"/>
      <c r="D8" s="27"/>
      <c r="E8" s="564"/>
      <c r="F8" s="565"/>
      <c r="G8" s="565"/>
      <c r="H8" s="565"/>
      <c r="I8" s="565"/>
      <c r="J8" s="565"/>
      <c r="K8" s="565"/>
      <c r="L8" s="93"/>
      <c r="M8" s="93">
        <f>IF(O8&gt;Q8,1,0)</f>
        <v>0</v>
      </c>
      <c r="N8" s="541"/>
      <c r="O8" s="91">
        <f>'１次入力'!AK63</f>
      </c>
      <c r="P8" s="84" t="s">
        <v>10</v>
      </c>
      <c r="Q8" s="92">
        <f>'１次入力'!AO63</f>
      </c>
      <c r="R8" s="93">
        <f>IF(Q8&gt;O8,1,0)</f>
        <v>0</v>
      </c>
      <c r="S8" s="86"/>
      <c r="T8" s="93"/>
      <c r="U8" s="93"/>
      <c r="V8" s="93">
        <f>IF(X8&gt;Z8,1,0)</f>
        <v>0</v>
      </c>
      <c r="W8" s="541"/>
      <c r="X8" s="91">
        <f>'１次入力'!E56</f>
      </c>
      <c r="Y8" s="84" t="s">
        <v>10</v>
      </c>
      <c r="Z8" s="92">
        <f>'１次入力'!I56</f>
      </c>
      <c r="AA8" s="93">
        <f>IF(Z8&gt;X8,1,0)</f>
        <v>0</v>
      </c>
      <c r="AB8" s="86"/>
      <c r="AC8" s="93"/>
      <c r="AD8" s="93"/>
      <c r="AE8" s="93">
        <f>IF(AG8&gt;AI8,1,0)</f>
        <v>0</v>
      </c>
      <c r="AF8" s="541"/>
      <c r="AG8" s="91">
        <f>'１次入力'!AC49</f>
      </c>
      <c r="AH8" s="84" t="s">
        <v>10</v>
      </c>
      <c r="AI8" s="92">
        <f>'１次入力'!AG49</f>
      </c>
      <c r="AJ8" s="93">
        <f>IF(AI8&gt;AG8,1,0)</f>
        <v>0</v>
      </c>
      <c r="AK8" s="84"/>
      <c r="AL8" s="93"/>
      <c r="AM8" s="93"/>
      <c r="AN8" s="93">
        <f>IF(AP8&gt;AR8,1,0)</f>
        <v>0</v>
      </c>
      <c r="AO8" s="541"/>
      <c r="AP8" s="91">
        <f>'１次入力'!E42</f>
      </c>
      <c r="AQ8" s="84" t="s">
        <v>10</v>
      </c>
      <c r="AR8" s="92">
        <f>'１次入力'!I42</f>
      </c>
      <c r="AS8" s="93">
        <f>IF(AR8&gt;AP8,1,0)</f>
        <v>0</v>
      </c>
      <c r="AT8" s="84"/>
      <c r="AU8" s="93"/>
      <c r="AV8" s="93"/>
      <c r="AW8" s="93">
        <f>IF(AY8&gt;BA8,1,0)</f>
        <v>0</v>
      </c>
      <c r="AX8" s="541"/>
      <c r="AY8" s="91">
        <f>'１次入力'!U35</f>
      </c>
      <c r="AZ8" s="84" t="s">
        <v>10</v>
      </c>
      <c r="BA8" s="92">
        <f>'１次入力'!Y35</f>
      </c>
      <c r="BB8" s="93">
        <f>IF(BA8&gt;AY8,1,0)</f>
        <v>0</v>
      </c>
      <c r="BC8" s="84"/>
      <c r="BD8" s="93"/>
      <c r="BE8" s="93"/>
      <c r="BF8" s="93">
        <f>IF(BH8&gt;BJ8,1,0)</f>
        <v>0</v>
      </c>
      <c r="BG8" s="541"/>
      <c r="BH8" s="91">
        <f>'１次入力'!U28</f>
      </c>
      <c r="BI8" s="84" t="s">
        <v>10</v>
      </c>
      <c r="BJ8" s="92">
        <f>'１次入力'!Y28</f>
      </c>
      <c r="BK8" s="84">
        <f>IF(BJ8&gt;BH8,1,0)</f>
        <v>0</v>
      </c>
      <c r="BL8" s="84"/>
      <c r="BM8" s="84"/>
      <c r="BN8" s="84"/>
      <c r="BO8" s="84">
        <f>IF(BQ8&gt;BS8,1,0)</f>
        <v>0</v>
      </c>
      <c r="BP8" s="541"/>
      <c r="BQ8" s="91">
        <f>'１次入力'!E21</f>
      </c>
      <c r="BR8" s="84" t="s">
        <v>10</v>
      </c>
      <c r="BS8" s="92">
        <f>'１次入力'!I21</f>
      </c>
      <c r="BT8" s="84">
        <f t="shared" si="0"/>
        <v>0</v>
      </c>
      <c r="BU8" s="84"/>
      <c r="BV8" s="84"/>
      <c r="BW8" s="85"/>
      <c r="BX8" s="95">
        <f>IF(BZ8&gt;CB8,1,0)</f>
        <v>0</v>
      </c>
      <c r="BY8" s="541"/>
      <c r="BZ8" s="91">
        <f>'１次入力'!U14</f>
      </c>
      <c r="CA8" s="84" t="s">
        <v>10</v>
      </c>
      <c r="CB8" s="92">
        <f>'１次入力'!Y14</f>
      </c>
      <c r="CC8" s="93">
        <f>IF(CB8&gt;BZ8,1,0)</f>
        <v>0</v>
      </c>
      <c r="CD8" s="86"/>
      <c r="CE8" s="84"/>
      <c r="CF8" s="84"/>
      <c r="CG8" s="95">
        <f>IF(CI8&gt;CK8,1,0)</f>
        <v>0</v>
      </c>
      <c r="CH8" s="541"/>
      <c r="CI8" s="91">
        <f>'１次入力'!AK7</f>
      </c>
      <c r="CJ8" s="84" t="s">
        <v>10</v>
      </c>
      <c r="CK8" s="92">
        <f>'１次入力'!AO7</f>
      </c>
      <c r="CL8" s="84">
        <f>IF(CK8&gt;CI8,1,0)</f>
        <v>0</v>
      </c>
      <c r="CM8" s="84"/>
      <c r="CN8" s="86"/>
      <c r="CO8" s="86"/>
      <c r="CP8" s="83"/>
      <c r="CQ8" s="83"/>
      <c r="CR8" s="84"/>
      <c r="CS8" s="83"/>
      <c r="CT8" s="83"/>
      <c r="CU8" s="85"/>
      <c r="CV8" s="85"/>
      <c r="CW8" s="83"/>
      <c r="CX8" s="96"/>
      <c r="CY8" s="96"/>
      <c r="CZ8" s="87"/>
      <c r="DA8" s="83"/>
      <c r="DB8" s="83"/>
      <c r="DC8" s="97"/>
      <c r="DD8" s="45"/>
    </row>
    <row r="9" spans="1:108" ht="18.75" customHeight="1">
      <c r="A9" s="553"/>
      <c r="B9" s="549"/>
      <c r="C9" s="47"/>
      <c r="D9" s="27"/>
      <c r="E9" s="564"/>
      <c r="F9" s="565"/>
      <c r="G9" s="565"/>
      <c r="H9" s="565"/>
      <c r="I9" s="565"/>
      <c r="J9" s="565"/>
      <c r="K9" s="565"/>
      <c r="L9" s="93">
        <f>IF(O10=Q10,0,1)</f>
        <v>0</v>
      </c>
      <c r="M9" s="93">
        <f>IF(O9&gt;Q9,1,0)</f>
        <v>0</v>
      </c>
      <c r="N9" s="541"/>
      <c r="O9" s="91">
        <f>'１次入力'!AK64</f>
      </c>
      <c r="P9" s="84" t="s">
        <v>10</v>
      </c>
      <c r="Q9" s="92">
        <f>'１次入力'!AO64</f>
      </c>
      <c r="R9" s="93">
        <f>IF(Q9&gt;O9,1,0)</f>
        <v>0</v>
      </c>
      <c r="S9" s="86"/>
      <c r="T9" s="93"/>
      <c r="U9" s="93">
        <f>IF(X10=Z10,0,1)</f>
        <v>0</v>
      </c>
      <c r="V9" s="93">
        <f>IF(X9&gt;Z9,1,0)</f>
        <v>0</v>
      </c>
      <c r="W9" s="541"/>
      <c r="X9" s="91">
        <f>'１次入力'!E57</f>
      </c>
      <c r="Y9" s="84" t="s">
        <v>10</v>
      </c>
      <c r="Z9" s="92">
        <f>'１次入力'!I57</f>
      </c>
      <c r="AA9" s="93">
        <f>IF(Z9&gt;X9,1,0)</f>
        <v>0</v>
      </c>
      <c r="AB9" s="86"/>
      <c r="AC9" s="93"/>
      <c r="AD9" s="93">
        <f>IF(AG10=AI10,0,1)</f>
        <v>0</v>
      </c>
      <c r="AE9" s="93">
        <f>IF(AG9&gt;AI9,1,0)</f>
        <v>0</v>
      </c>
      <c r="AF9" s="541"/>
      <c r="AG9" s="91">
        <f>'１次入力'!AC50</f>
      </c>
      <c r="AH9" s="84" t="s">
        <v>10</v>
      </c>
      <c r="AI9" s="92">
        <f>'１次入力'!AG50</f>
      </c>
      <c r="AJ9" s="93">
        <f>IF(AI9&gt;AG9,1,0)</f>
        <v>0</v>
      </c>
      <c r="AK9" s="84"/>
      <c r="AL9" s="93"/>
      <c r="AM9" s="93">
        <f>IF(AP10=AR10,0,1)</f>
        <v>0</v>
      </c>
      <c r="AN9" s="93">
        <f>IF(AP9&gt;AR9,1,0)</f>
        <v>0</v>
      </c>
      <c r="AO9" s="541"/>
      <c r="AP9" s="91">
        <f>'１次入力'!E43</f>
      </c>
      <c r="AQ9" s="84" t="s">
        <v>10</v>
      </c>
      <c r="AR9" s="92">
        <f>'１次入力'!I43</f>
      </c>
      <c r="AS9" s="93">
        <f>IF(AR9&gt;AP9,1,0)</f>
        <v>0</v>
      </c>
      <c r="AT9" s="84"/>
      <c r="AU9" s="93"/>
      <c r="AV9" s="93">
        <f>IF(AY10=BA10,0,1)</f>
        <v>0</v>
      </c>
      <c r="AW9" s="93">
        <f>IF(AY9&gt;BA9,1,0)</f>
        <v>0</v>
      </c>
      <c r="AX9" s="541"/>
      <c r="AY9" s="91">
        <f>'１次入力'!U36</f>
      </c>
      <c r="AZ9" s="84" t="s">
        <v>10</v>
      </c>
      <c r="BA9" s="92">
        <f>'１次入力'!Y36</f>
      </c>
      <c r="BB9" s="93">
        <f>IF(BA9&gt;AY9,1,0)</f>
        <v>0</v>
      </c>
      <c r="BC9" s="84"/>
      <c r="BD9" s="93"/>
      <c r="BE9" s="93">
        <f>IF(BH10=BJ10,0,1)</f>
        <v>0</v>
      </c>
      <c r="BF9" s="93">
        <f>IF(BH9&gt;BJ9,1,0)</f>
        <v>0</v>
      </c>
      <c r="BG9" s="541"/>
      <c r="BH9" s="91">
        <f>'１次入力'!U29</f>
      </c>
      <c r="BI9" s="84" t="s">
        <v>10</v>
      </c>
      <c r="BJ9" s="92">
        <f>'１次入力'!Y29</f>
      </c>
      <c r="BK9" s="84">
        <f>IF(BJ9&gt;BH9,1,0)</f>
        <v>0</v>
      </c>
      <c r="BL9" s="84"/>
      <c r="BM9" s="84"/>
      <c r="BN9" s="84">
        <f>IF(BQ10=BS10,0,1)</f>
        <v>1</v>
      </c>
      <c r="BO9" s="84">
        <f>IF(BQ9&gt;BS9,1,0)</f>
        <v>0</v>
      </c>
      <c r="BP9" s="541"/>
      <c r="BQ9" s="91">
        <f>'１次入力'!E22</f>
      </c>
      <c r="BR9" s="84" t="s">
        <v>10</v>
      </c>
      <c r="BS9" s="92">
        <f>'１次入力'!I22</f>
      </c>
      <c r="BT9" s="84">
        <f t="shared" si="0"/>
        <v>0</v>
      </c>
      <c r="BU9" s="84"/>
      <c r="BV9" s="84"/>
      <c r="BW9" s="85">
        <f>IF(BZ10=CB10,0,1)</f>
        <v>1</v>
      </c>
      <c r="BX9" s="95">
        <f>IF(BZ9&gt;CB9,1,0)</f>
        <v>0</v>
      </c>
      <c r="BY9" s="541"/>
      <c r="BZ9" s="91">
        <f>'１次入力'!U15</f>
      </c>
      <c r="CA9" s="84" t="s">
        <v>10</v>
      </c>
      <c r="CB9" s="92">
        <f>'１次入力'!Y15</f>
      </c>
      <c r="CC9" s="93">
        <f>IF(CB9&gt;BZ9,1,0)</f>
        <v>0</v>
      </c>
      <c r="CD9" s="86"/>
      <c r="CE9" s="84"/>
      <c r="CF9" s="85">
        <f>IF(CI10=CK10,0,1)</f>
        <v>1</v>
      </c>
      <c r="CG9" s="95">
        <f>IF(CI9&gt;CK9,1,0)</f>
        <v>0</v>
      </c>
      <c r="CH9" s="541"/>
      <c r="CI9" s="91">
        <f>'１次入力'!AK8</f>
      </c>
      <c r="CJ9" s="84" t="s">
        <v>10</v>
      </c>
      <c r="CK9" s="92">
        <f>'１次入力'!AO8</f>
      </c>
      <c r="CL9" s="84">
        <f>IF(CK9&gt;CI9,1,0)</f>
        <v>0</v>
      </c>
      <c r="CM9" s="84"/>
      <c r="CN9" s="86"/>
      <c r="CO9" s="86"/>
      <c r="CP9" s="83"/>
      <c r="CQ9" s="83"/>
      <c r="CR9" s="84"/>
      <c r="CS9" s="83"/>
      <c r="CT9" s="83"/>
      <c r="CU9" s="85"/>
      <c r="CV9" s="85"/>
      <c r="CW9" s="83"/>
      <c r="CX9" s="96"/>
      <c r="CY9" s="96"/>
      <c r="CZ9" s="87"/>
      <c r="DA9" s="83"/>
      <c r="DB9" s="83"/>
      <c r="DC9" s="97"/>
      <c r="DD9" s="45"/>
    </row>
    <row r="10" spans="1:108" s="50" customFormat="1" ht="18.75" customHeight="1">
      <c r="A10" s="554"/>
      <c r="B10" s="550"/>
      <c r="C10" s="47" t="s">
        <v>52</v>
      </c>
      <c r="D10" s="49"/>
      <c r="E10" s="566"/>
      <c r="F10" s="567"/>
      <c r="G10" s="567"/>
      <c r="H10" s="567"/>
      <c r="I10" s="567"/>
      <c r="J10" s="567"/>
      <c r="K10" s="567"/>
      <c r="L10" s="93"/>
      <c r="M10" s="93"/>
      <c r="N10" s="98"/>
      <c r="O10" s="115">
        <f>SUM(M5:M9)</f>
        <v>0</v>
      </c>
      <c r="P10" s="134" t="s">
        <v>21</v>
      </c>
      <c r="Q10" s="115">
        <f>SUM(R5:R9)</f>
        <v>0</v>
      </c>
      <c r="R10" s="116"/>
      <c r="S10" s="117"/>
      <c r="T10" s="116"/>
      <c r="U10" s="116"/>
      <c r="V10" s="116"/>
      <c r="W10" s="118"/>
      <c r="X10" s="115">
        <f>SUM(V5:V9)</f>
        <v>0</v>
      </c>
      <c r="Y10" s="134" t="s">
        <v>21</v>
      </c>
      <c r="Z10" s="115">
        <f>SUM(AA5:AA9)</f>
        <v>0</v>
      </c>
      <c r="AA10" s="116"/>
      <c r="AB10" s="117"/>
      <c r="AC10" s="116"/>
      <c r="AD10" s="116"/>
      <c r="AE10" s="116"/>
      <c r="AF10" s="118"/>
      <c r="AG10" s="115">
        <f>SUM(AE5:AE9)</f>
        <v>0</v>
      </c>
      <c r="AH10" s="134" t="s">
        <v>21</v>
      </c>
      <c r="AI10" s="115">
        <f>SUM(AJ5:AJ9)</f>
        <v>0</v>
      </c>
      <c r="AJ10" s="116"/>
      <c r="AK10" s="115"/>
      <c r="AL10" s="116"/>
      <c r="AM10" s="116"/>
      <c r="AN10" s="116"/>
      <c r="AO10" s="118"/>
      <c r="AP10" s="115">
        <f>SUM(AN5:AN9)</f>
        <v>0</v>
      </c>
      <c r="AQ10" s="134" t="s">
        <v>21</v>
      </c>
      <c r="AR10" s="115">
        <f>SUM(AS5:AS9)</f>
        <v>0</v>
      </c>
      <c r="AS10" s="116"/>
      <c r="AT10" s="122"/>
      <c r="AU10" s="116"/>
      <c r="AV10" s="116"/>
      <c r="AW10" s="116"/>
      <c r="AX10" s="127"/>
      <c r="AY10" s="115">
        <f>SUM(AW5:AW9)</f>
        <v>0</v>
      </c>
      <c r="AZ10" s="134" t="s">
        <v>21</v>
      </c>
      <c r="BA10" s="115">
        <f>SUM(BB5:BB9)</f>
        <v>0</v>
      </c>
      <c r="BB10" s="116"/>
      <c r="BC10" s="115"/>
      <c r="BD10" s="116"/>
      <c r="BE10" s="116"/>
      <c r="BF10" s="116"/>
      <c r="BG10" s="118"/>
      <c r="BH10" s="115">
        <f>SUM(BF5:BF9)</f>
        <v>0</v>
      </c>
      <c r="BI10" s="134" t="s">
        <v>21</v>
      </c>
      <c r="BJ10" s="115">
        <f>SUM(BK5:BK9)</f>
        <v>0</v>
      </c>
      <c r="BK10" s="115"/>
      <c r="BL10" s="115"/>
      <c r="BM10" s="115"/>
      <c r="BN10" s="115"/>
      <c r="BO10" s="115"/>
      <c r="BP10" s="121"/>
      <c r="BQ10" s="115">
        <f>SUM(BO5:BO9)</f>
        <v>3</v>
      </c>
      <c r="BR10" s="134" t="s">
        <v>21</v>
      </c>
      <c r="BS10" s="115">
        <f>SUM(BT5:BT9)</f>
        <v>0</v>
      </c>
      <c r="BT10" s="84"/>
      <c r="BU10" s="84"/>
      <c r="BV10" s="100"/>
      <c r="BW10" s="101"/>
      <c r="BX10" s="119"/>
      <c r="BY10" s="118"/>
      <c r="BZ10" s="115">
        <f>SUM(BX5:BX9)</f>
        <v>3</v>
      </c>
      <c r="CA10" s="134" t="s">
        <v>21</v>
      </c>
      <c r="CB10" s="115">
        <f>SUM(CC5:CC9)</f>
        <v>0</v>
      </c>
      <c r="CC10" s="116"/>
      <c r="CD10" s="117"/>
      <c r="CE10" s="115"/>
      <c r="CF10" s="115"/>
      <c r="CG10" s="119"/>
      <c r="CH10" s="118"/>
      <c r="CI10" s="115">
        <f>SUM(CG5:CG9)</f>
        <v>3</v>
      </c>
      <c r="CJ10" s="134" t="s">
        <v>21</v>
      </c>
      <c r="CK10" s="115">
        <f>SUM(CL5:CL9)</f>
        <v>0</v>
      </c>
      <c r="CL10" s="115"/>
      <c r="CM10" s="115"/>
      <c r="CN10" s="117"/>
      <c r="CO10" s="117"/>
      <c r="CP10" s="102"/>
      <c r="CQ10" s="102"/>
      <c r="CR10" s="100"/>
      <c r="CS10" s="102"/>
      <c r="CT10" s="102"/>
      <c r="CU10" s="101"/>
      <c r="CV10" s="101"/>
      <c r="CW10" s="102"/>
      <c r="CX10" s="103"/>
      <c r="CY10" s="103"/>
      <c r="CZ10" s="104"/>
      <c r="DA10" s="102"/>
      <c r="DB10" s="102"/>
      <c r="DC10" s="105"/>
      <c r="DD10" s="53"/>
    </row>
    <row r="11" spans="1:108" s="50" customFormat="1" ht="18.75" customHeight="1">
      <c r="A11" s="552">
        <f>RANK(CO14,$CO$7:$CO$70,1)</f>
        <v>2</v>
      </c>
      <c r="B11" s="548" t="str">
        <f>N3</f>
        <v>国士舘</v>
      </c>
      <c r="C11" s="47" t="s">
        <v>22</v>
      </c>
      <c r="D11" s="49"/>
      <c r="E11" s="106"/>
      <c r="F11" s="94"/>
      <c r="G11" s="94"/>
      <c r="H11" s="94"/>
      <c r="I11" s="90"/>
      <c r="J11" s="107"/>
      <c r="K11" s="90"/>
      <c r="L11" s="90"/>
      <c r="M11" s="90"/>
      <c r="N11" s="556"/>
      <c r="O11" s="543"/>
      <c r="P11" s="543"/>
      <c r="Q11" s="543"/>
      <c r="R11" s="543"/>
      <c r="S11" s="557"/>
      <c r="T11" s="90"/>
      <c r="U11" s="90"/>
      <c r="V11" s="90"/>
      <c r="W11" s="129"/>
      <c r="X11" s="94"/>
      <c r="Y11" s="94"/>
      <c r="Z11" s="94"/>
      <c r="AA11" s="90"/>
      <c r="AB11" s="107"/>
      <c r="AC11" s="90"/>
      <c r="AD11" s="90"/>
      <c r="AE11" s="90"/>
      <c r="AF11" s="129"/>
      <c r="AG11" s="94"/>
      <c r="AH11" s="94"/>
      <c r="AI11" s="94"/>
      <c r="AJ11" s="90"/>
      <c r="AK11" s="94"/>
      <c r="AL11" s="90"/>
      <c r="AM11" s="90"/>
      <c r="AN11" s="90"/>
      <c r="AO11" s="129"/>
      <c r="AP11" s="94"/>
      <c r="AQ11" s="94"/>
      <c r="AR11" s="94"/>
      <c r="AS11" s="90"/>
      <c r="AT11" s="94"/>
      <c r="AU11" s="90"/>
      <c r="AV11" s="90"/>
      <c r="AW11" s="90"/>
      <c r="AX11" s="129"/>
      <c r="AY11" s="94"/>
      <c r="AZ11" s="94"/>
      <c r="BA11" s="94"/>
      <c r="BB11" s="90"/>
      <c r="BC11" s="94"/>
      <c r="BD11" s="90"/>
      <c r="BE11" s="90"/>
      <c r="BF11" s="90"/>
      <c r="BG11" s="129"/>
      <c r="BH11" s="94"/>
      <c r="BI11" s="94"/>
      <c r="BJ11" s="94"/>
      <c r="BK11" s="94"/>
      <c r="BL11" s="94"/>
      <c r="BM11" s="94"/>
      <c r="BN11" s="94"/>
      <c r="BO11" s="94"/>
      <c r="BP11" s="128"/>
      <c r="BQ11" s="94"/>
      <c r="BR11" s="94"/>
      <c r="BS11" s="94"/>
      <c r="BT11" s="94"/>
      <c r="BU11" s="94"/>
      <c r="BV11" s="84"/>
      <c r="BW11" s="85"/>
      <c r="BX11" s="89"/>
      <c r="BY11" s="129"/>
      <c r="BZ11" s="94"/>
      <c r="CA11" s="94"/>
      <c r="CB11" s="94"/>
      <c r="CC11" s="90"/>
      <c r="CD11" s="107"/>
      <c r="CE11" s="94"/>
      <c r="CF11" s="94"/>
      <c r="CG11" s="89"/>
      <c r="CH11" s="129"/>
      <c r="CI11" s="94"/>
      <c r="CJ11" s="94"/>
      <c r="CK11" s="94"/>
      <c r="CL11" s="94"/>
      <c r="CM11" s="94"/>
      <c r="CN11" s="107"/>
      <c r="CO11" s="107"/>
      <c r="CP11" s="109"/>
      <c r="CQ11" s="109"/>
      <c r="CR11" s="94"/>
      <c r="CS11" s="109"/>
      <c r="CT11" s="109"/>
      <c r="CU11" s="106"/>
      <c r="CV11" s="106"/>
      <c r="CW11" s="109"/>
      <c r="CX11" s="110"/>
      <c r="CY11" s="110"/>
      <c r="CZ11" s="111"/>
      <c r="DA11" s="109"/>
      <c r="DB11" s="109"/>
      <c r="DC11" s="112"/>
      <c r="DD11" s="53"/>
    </row>
    <row r="12" spans="1:108" ht="18.75" customHeight="1">
      <c r="A12" s="553"/>
      <c r="B12" s="549"/>
      <c r="C12" s="89">
        <f>IF(F17&gt;H17,1,0)</f>
        <v>0</v>
      </c>
      <c r="D12" s="46">
        <f aca="true" t="shared" si="1" ref="D12:D17">IF(F12&gt;H12,1,0)</f>
        <v>0</v>
      </c>
      <c r="E12" s="555">
        <f>IF(F17&gt;=3,"○",IF(H17&gt;=3,"●",""))</f>
      </c>
      <c r="F12" s="91">
        <f>IF(AND(O5=0,Q5=0),"",Q5)</f>
      </c>
      <c r="G12" s="84" t="s">
        <v>10</v>
      </c>
      <c r="H12" s="92">
        <f>IF(AND(O5=0,Q5=0),"",O5)</f>
      </c>
      <c r="I12" s="93">
        <f aca="true" t="shared" si="2" ref="I12:I17">IF(H12&gt;F12,1,0)</f>
        <v>0</v>
      </c>
      <c r="J12" s="86"/>
      <c r="K12" s="85">
        <f>IF(F17&gt;=H17,0,1)</f>
        <v>0</v>
      </c>
      <c r="L12" s="93"/>
      <c r="M12" s="93"/>
      <c r="N12" s="544"/>
      <c r="O12" s="545"/>
      <c r="P12" s="545"/>
      <c r="Q12" s="545"/>
      <c r="R12" s="545"/>
      <c r="S12" s="558"/>
      <c r="T12" s="93"/>
      <c r="U12" s="90">
        <f>IF(X17&gt;Z17,1,0)</f>
        <v>0</v>
      </c>
      <c r="V12" s="93">
        <f>IF(X12&gt;Z12,1,0)</f>
        <v>0</v>
      </c>
      <c r="W12" s="541">
        <f>IF(X17&gt;=3,"○",IF(Z17&gt;=3,"●",""))</f>
      </c>
      <c r="X12" s="91">
        <f>'１次入力'!E46</f>
      </c>
      <c r="Y12" s="84" t="s">
        <v>10</v>
      </c>
      <c r="Z12" s="92">
        <f>'１次入力'!I46</f>
      </c>
      <c r="AA12" s="93">
        <f>IF(Z12&gt;X12,1,0)</f>
        <v>0</v>
      </c>
      <c r="AB12" s="86"/>
      <c r="AC12" s="94">
        <f>IF(X17&gt;=Z17,0,1)</f>
        <v>0</v>
      </c>
      <c r="AD12" s="90">
        <f>IF(AG17&gt;AI17,1,0)</f>
        <v>0</v>
      </c>
      <c r="AE12" s="93">
        <f>IF(AG12&gt;AI12,1,0)</f>
        <v>0</v>
      </c>
      <c r="AF12" s="541">
        <f>IF(AG17&gt;=3,"○",IF(AI17&gt;=3,"●",""))</f>
      </c>
      <c r="AG12" s="91">
        <f>'１次入力'!M53</f>
      </c>
      <c r="AH12" s="84" t="s">
        <v>10</v>
      </c>
      <c r="AI12" s="92">
        <f>'１次入力'!Q53</f>
      </c>
      <c r="AJ12" s="93">
        <f>IF(AI12&gt;AG12,1,0)</f>
        <v>0</v>
      </c>
      <c r="AK12" s="84"/>
      <c r="AL12" s="94">
        <f>IF(AG17&gt;=AI17,0,1)</f>
        <v>0</v>
      </c>
      <c r="AM12" s="90">
        <f>IF(AP17&gt;AR17,1,0)</f>
        <v>0</v>
      </c>
      <c r="AN12" s="93">
        <f>IF(AP12&gt;AR12,1,0)</f>
        <v>0</v>
      </c>
      <c r="AO12" s="541">
        <f>IF(AP17&gt;=3,"○",IF(AR17&gt;=3,"●",""))</f>
      </c>
      <c r="AP12" s="91">
        <f>'１次入力'!E32</f>
      </c>
      <c r="AQ12" s="84" t="s">
        <v>10</v>
      </c>
      <c r="AR12" s="92">
        <f>'１次入力'!I32</f>
      </c>
      <c r="AS12" s="93">
        <f>IF(AR12&gt;AP12,1,0)</f>
        <v>0</v>
      </c>
      <c r="AT12" s="84"/>
      <c r="AU12" s="94">
        <f>IF(AP17&gt;=AR17,0,1)</f>
        <v>0</v>
      </c>
      <c r="AV12" s="90">
        <f>IF(AY17&gt;BA17,1,0)</f>
        <v>0</v>
      </c>
      <c r="AW12" s="93">
        <f>IF(AY12&gt;BA12,1,0)</f>
        <v>0</v>
      </c>
      <c r="AX12" s="541">
        <f>IF(AY17&gt;=3,"○",IF(BA17&gt;=3,"●",""))</f>
      </c>
      <c r="AY12" s="91">
        <f>'１次入力'!AC25</f>
      </c>
      <c r="AZ12" s="84" t="s">
        <v>10</v>
      </c>
      <c r="BA12" s="92">
        <f>'１次入力'!AG25</f>
      </c>
      <c r="BB12" s="93">
        <f>IF(BA12&gt;AY12,1,0)</f>
        <v>0</v>
      </c>
      <c r="BC12" s="84"/>
      <c r="BD12" s="94">
        <f>IF(AY17&gt;=BA17,0,1)</f>
        <v>0</v>
      </c>
      <c r="BE12" s="90">
        <f>IF(BH17&gt;BJ17,1,0)</f>
        <v>1</v>
      </c>
      <c r="BF12" s="93">
        <f>IF(BH12&gt;BJ12,1,0)</f>
        <v>1</v>
      </c>
      <c r="BG12" s="541" t="str">
        <f>IF(BH17&gt;=3,"○",IF(BJ17&gt;=3,"●",""))</f>
        <v>○</v>
      </c>
      <c r="BH12" s="91">
        <f>'１次入力'!AK18</f>
        <v>25</v>
      </c>
      <c r="BI12" s="84" t="s">
        <v>10</v>
      </c>
      <c r="BJ12" s="92">
        <f>'１次入力'!AO18</f>
        <v>23</v>
      </c>
      <c r="BK12" s="84">
        <f>IF(BJ12&gt;BH12,1,0)</f>
        <v>0</v>
      </c>
      <c r="BL12" s="84"/>
      <c r="BM12" s="94">
        <f>IF(BH17&gt;=BJ17,0,1)</f>
        <v>0</v>
      </c>
      <c r="BN12" s="90">
        <f>IF(BQ17&gt;BS17,1,0)</f>
        <v>1</v>
      </c>
      <c r="BO12" s="84">
        <f>IF(BQ12&gt;BS12,1,0)</f>
        <v>1</v>
      </c>
      <c r="BP12" s="541" t="str">
        <f>IF(BQ17&gt;=3,"○",IF(BS17&gt;=3,"●",""))</f>
        <v>○</v>
      </c>
      <c r="BQ12" s="91">
        <f>'１次入力'!E11</f>
        <v>25</v>
      </c>
      <c r="BR12" s="84" t="s">
        <v>10</v>
      </c>
      <c r="BS12" s="92">
        <f>'１次入力'!I11</f>
        <v>19</v>
      </c>
      <c r="BT12" s="84">
        <f t="shared" si="0"/>
        <v>0</v>
      </c>
      <c r="BU12" s="84"/>
      <c r="BV12" s="94">
        <f>IF(BQ17&gt;=BS17,0,1)</f>
        <v>0</v>
      </c>
      <c r="BW12" s="89">
        <f>IF(BZ17&gt;CB17,1,0)</f>
        <v>1</v>
      </c>
      <c r="BX12" s="95">
        <f>IF(BZ12&gt;CB12,1,0)</f>
        <v>1</v>
      </c>
      <c r="BY12" s="541" t="str">
        <f>IF(BZ17&gt;=3,"○",IF(CB17&gt;=3,"●",""))</f>
        <v>○</v>
      </c>
      <c r="BZ12" s="91">
        <f>'１次入力'!U4</f>
        <v>25</v>
      </c>
      <c r="CA12" s="84" t="s">
        <v>10</v>
      </c>
      <c r="CB12" s="92">
        <f>'１次入力'!Y4</f>
        <v>23</v>
      </c>
      <c r="CC12" s="93">
        <f>IF(CB12&gt;BZ12,1,0)</f>
        <v>0</v>
      </c>
      <c r="CD12" s="86"/>
      <c r="CE12" s="94">
        <f>IF(BZ17&gt;=CB17,0,1)</f>
        <v>0</v>
      </c>
      <c r="CF12" s="89">
        <f>IF(CI17&gt;CK17,1,0)</f>
        <v>0</v>
      </c>
      <c r="CG12" s="95">
        <f>IF(CI12&gt;CK12,1,0)</f>
        <v>0</v>
      </c>
      <c r="CH12" s="541">
        <f>IF(CI17&gt;=3,"○",IF(CK17&gt;=3,"●",""))</f>
      </c>
      <c r="CI12" s="91">
        <f>'１次入力'!U39</f>
      </c>
      <c r="CJ12" s="84" t="s">
        <v>10</v>
      </c>
      <c r="CK12" s="92">
        <f>'１次入力'!Y39</f>
      </c>
      <c r="CL12" s="84">
        <f>IF(CK12&gt;CI12,1,0)</f>
        <v>0</v>
      </c>
      <c r="CM12" s="84"/>
      <c r="CN12" s="94">
        <f>IF(CI17&gt;=CK17,0,1)</f>
        <v>0</v>
      </c>
      <c r="CO12" s="86"/>
      <c r="CP12" s="83"/>
      <c r="CQ12" s="83"/>
      <c r="CR12" s="84"/>
      <c r="CS12" s="83"/>
      <c r="CT12" s="83"/>
      <c r="CU12" s="85"/>
      <c r="CV12" s="85"/>
      <c r="CW12" s="83"/>
      <c r="CX12" s="96"/>
      <c r="CY12" s="86"/>
      <c r="CZ12" s="87"/>
      <c r="DA12" s="83"/>
      <c r="DB12" s="83"/>
      <c r="DC12" s="83"/>
      <c r="DD12" s="55"/>
    </row>
    <row r="13" spans="1:108" ht="18.75" customHeight="1">
      <c r="A13" s="553"/>
      <c r="B13" s="549"/>
      <c r="C13" s="95">
        <f>IF(C12=1,0,IF(G17="棄",1,0))</f>
        <v>0</v>
      </c>
      <c r="D13" s="27">
        <f t="shared" si="1"/>
        <v>0</v>
      </c>
      <c r="E13" s="555"/>
      <c r="F13" s="91">
        <f>IF(AND(O6=0,Q6=0),"",Q6)</f>
      </c>
      <c r="G13" s="84" t="s">
        <v>10</v>
      </c>
      <c r="H13" s="92">
        <f>IF(AND(O6=0,Q6=0),"",O6)</f>
      </c>
      <c r="I13" s="93">
        <f t="shared" si="2"/>
        <v>0</v>
      </c>
      <c r="J13" s="86"/>
      <c r="K13" s="93"/>
      <c r="L13" s="93"/>
      <c r="M13" s="93"/>
      <c r="N13" s="544"/>
      <c r="O13" s="545"/>
      <c r="P13" s="545"/>
      <c r="Q13" s="545"/>
      <c r="R13" s="545"/>
      <c r="S13" s="558"/>
      <c r="T13" s="93"/>
      <c r="U13" s="93">
        <f>IF(U12=1,0,IF(Y17="棄",1,0))</f>
        <v>0</v>
      </c>
      <c r="V13" s="93">
        <f>IF(X13&gt;Z13,1,0)</f>
        <v>0</v>
      </c>
      <c r="W13" s="541"/>
      <c r="X13" s="91">
        <f>'１次入力'!E47</f>
      </c>
      <c r="Y13" s="84" t="s">
        <v>10</v>
      </c>
      <c r="Z13" s="92">
        <f>'１次入力'!I47</f>
      </c>
      <c r="AA13" s="93">
        <f>IF(Z13&gt;X13,1,0)</f>
        <v>0</v>
      </c>
      <c r="AB13" s="86"/>
      <c r="AC13" s="93"/>
      <c r="AD13" s="93">
        <f>IF(AD12=1,0,IF(AH17="棄",1,0))</f>
        <v>0</v>
      </c>
      <c r="AE13" s="93">
        <f>IF(AG13&gt;AI13,1,0)</f>
        <v>0</v>
      </c>
      <c r="AF13" s="541"/>
      <c r="AG13" s="91">
        <f>'１次入力'!M54</f>
      </c>
      <c r="AH13" s="84" t="s">
        <v>10</v>
      </c>
      <c r="AI13" s="92">
        <f>'１次入力'!Q54</f>
      </c>
      <c r="AJ13" s="93">
        <f>IF(AI13&gt;AG13,1,0)</f>
        <v>0</v>
      </c>
      <c r="AK13" s="84"/>
      <c r="AL13" s="93"/>
      <c r="AM13" s="93">
        <f>IF(AM12=1,0,IF(AQ17="棄",1,0))</f>
        <v>0</v>
      </c>
      <c r="AN13" s="93">
        <f>IF(AP13&gt;AR13,1,0)</f>
        <v>0</v>
      </c>
      <c r="AO13" s="541"/>
      <c r="AP13" s="91">
        <f>'１次入力'!E33</f>
      </c>
      <c r="AQ13" s="84" t="s">
        <v>10</v>
      </c>
      <c r="AR13" s="92">
        <f>'１次入力'!I33</f>
      </c>
      <c r="AS13" s="93">
        <f>IF(AR13&gt;AP13,1,0)</f>
        <v>0</v>
      </c>
      <c r="AT13" s="84"/>
      <c r="AU13" s="93"/>
      <c r="AV13" s="93">
        <f>IF(AV12=1,0,IF(AZ17="棄",1,0))</f>
        <v>0</v>
      </c>
      <c r="AW13" s="93">
        <f>IF(AY13&gt;BA13,1,0)</f>
        <v>0</v>
      </c>
      <c r="AX13" s="541"/>
      <c r="AY13" s="91">
        <f>'１次入力'!AC26</f>
      </c>
      <c r="AZ13" s="84" t="s">
        <v>10</v>
      </c>
      <c r="BA13" s="92">
        <f>'１次入力'!AG26</f>
      </c>
      <c r="BB13" s="93">
        <f>IF(BA13&gt;AY13,1,0)</f>
        <v>0</v>
      </c>
      <c r="BC13" s="84"/>
      <c r="BD13" s="93"/>
      <c r="BE13" s="93">
        <f>IF(BE12=1,0,IF(BI17="棄",1,0))</f>
        <v>0</v>
      </c>
      <c r="BF13" s="93">
        <f>IF(BH13&gt;BJ13,1,0)</f>
        <v>1</v>
      </c>
      <c r="BG13" s="541"/>
      <c r="BH13" s="91">
        <f>'１次入力'!AK19</f>
        <v>25</v>
      </c>
      <c r="BI13" s="84" t="s">
        <v>10</v>
      </c>
      <c r="BJ13" s="92">
        <f>'１次入力'!AO19</f>
        <v>18</v>
      </c>
      <c r="BK13" s="84">
        <f>IF(BJ13&gt;BH13,1,0)</f>
        <v>0</v>
      </c>
      <c r="BL13" s="84"/>
      <c r="BM13" s="84"/>
      <c r="BN13" s="93">
        <f>IF(BN12=1,0,IF(BR17="棄",1,0))</f>
        <v>0</v>
      </c>
      <c r="BO13" s="84">
        <f>IF(BQ13&gt;BS13,1,0)</f>
        <v>1</v>
      </c>
      <c r="BP13" s="541"/>
      <c r="BQ13" s="91">
        <f>'１次入力'!E12</f>
        <v>25</v>
      </c>
      <c r="BR13" s="84" t="s">
        <v>10</v>
      </c>
      <c r="BS13" s="92">
        <f>'１次入力'!I12</f>
        <v>17</v>
      </c>
      <c r="BT13" s="84">
        <f t="shared" si="0"/>
        <v>0</v>
      </c>
      <c r="BU13" s="84"/>
      <c r="BV13" s="84"/>
      <c r="BW13" s="95">
        <f>IF(BW12=1,0,IF(CA17="棄",1,0))</f>
        <v>0</v>
      </c>
      <c r="BX13" s="95">
        <f>IF(BZ13&gt;CB13,1,0)</f>
        <v>1</v>
      </c>
      <c r="BY13" s="541"/>
      <c r="BZ13" s="91">
        <f>'１次入力'!U5</f>
        <v>25</v>
      </c>
      <c r="CA13" s="84" t="s">
        <v>10</v>
      </c>
      <c r="CB13" s="92">
        <f>'１次入力'!Y5</f>
        <v>13</v>
      </c>
      <c r="CC13" s="93">
        <f>IF(CB13&gt;BZ13,1,0)</f>
        <v>0</v>
      </c>
      <c r="CD13" s="86"/>
      <c r="CE13" s="84"/>
      <c r="CF13" s="95">
        <f>IF(CF12=1,0,IF(CJ17="棄",1,0))</f>
        <v>0</v>
      </c>
      <c r="CG13" s="95">
        <f>IF(CI13&gt;CK13,1,0)</f>
        <v>0</v>
      </c>
      <c r="CH13" s="541"/>
      <c r="CI13" s="91">
        <f>'１次入力'!U40</f>
      </c>
      <c r="CJ13" s="84" t="s">
        <v>10</v>
      </c>
      <c r="CK13" s="92">
        <f>'１次入力'!Y40</f>
      </c>
      <c r="CL13" s="84">
        <f>IF(CK13&gt;CI13,1,0)</f>
        <v>0</v>
      </c>
      <c r="CM13" s="84"/>
      <c r="CN13" s="86"/>
      <c r="CO13" s="86"/>
      <c r="CP13" s="83"/>
      <c r="CQ13" s="83"/>
      <c r="CR13" s="84"/>
      <c r="CS13" s="83"/>
      <c r="CT13" s="83"/>
      <c r="CU13" s="85"/>
      <c r="CV13" s="85"/>
      <c r="CW13" s="83"/>
      <c r="CX13" s="96"/>
      <c r="CY13" s="96"/>
      <c r="CZ13" s="87"/>
      <c r="DA13" s="83"/>
      <c r="DB13" s="83"/>
      <c r="DC13" s="97"/>
      <c r="DD13" s="45"/>
    </row>
    <row r="14" spans="1:108" ht="18.75" customHeight="1">
      <c r="A14" s="553"/>
      <c r="B14" s="549"/>
      <c r="C14" s="54">
        <f>SUM(F12:F16)</f>
        <v>0</v>
      </c>
      <c r="D14" s="27">
        <f t="shared" si="1"/>
        <v>0</v>
      </c>
      <c r="E14" s="555"/>
      <c r="F14" s="91">
        <f>IF(AND(O7=0,Q7=0),"",Q7)</f>
      </c>
      <c r="G14" s="84" t="s">
        <v>10</v>
      </c>
      <c r="H14" s="92">
        <f>IF(AND(O7=0,Q7=0),"",O7)</f>
      </c>
      <c r="I14" s="93">
        <f t="shared" si="2"/>
        <v>0</v>
      </c>
      <c r="J14" s="86"/>
      <c r="K14" s="93">
        <f>SUM(H12:H16)</f>
        <v>0</v>
      </c>
      <c r="L14" s="93"/>
      <c r="M14" s="93"/>
      <c r="N14" s="544"/>
      <c r="O14" s="545"/>
      <c r="P14" s="545"/>
      <c r="Q14" s="545"/>
      <c r="R14" s="545"/>
      <c r="S14" s="558"/>
      <c r="T14" s="93"/>
      <c r="U14" s="76">
        <f>SUM(X12:X16)</f>
        <v>0</v>
      </c>
      <c r="V14" s="93">
        <f>IF(X14&gt;Z14,1,0)</f>
        <v>0</v>
      </c>
      <c r="W14" s="541"/>
      <c r="X14" s="91">
        <f>'１次入力'!E48</f>
      </c>
      <c r="Y14" s="84" t="s">
        <v>10</v>
      </c>
      <c r="Z14" s="92">
        <f>'１次入力'!I48</f>
      </c>
      <c r="AA14" s="93">
        <f>IF(Z14&gt;X14,1,0)</f>
        <v>0</v>
      </c>
      <c r="AB14" s="86"/>
      <c r="AC14" s="93">
        <f>SUM(Z12:Z16)</f>
        <v>0</v>
      </c>
      <c r="AD14" s="76">
        <f>SUM(AG12:AG16)</f>
        <v>0</v>
      </c>
      <c r="AE14" s="93">
        <f>IF(AG14&gt;AI14,1,0)</f>
        <v>0</v>
      </c>
      <c r="AF14" s="541"/>
      <c r="AG14" s="91">
        <f>'１次入力'!M55</f>
      </c>
      <c r="AH14" s="84" t="s">
        <v>10</v>
      </c>
      <c r="AI14" s="92">
        <f>'１次入力'!Q55</f>
      </c>
      <c r="AJ14" s="93">
        <f>IF(AI14&gt;AG14,1,0)</f>
        <v>0</v>
      </c>
      <c r="AK14" s="84"/>
      <c r="AL14" s="93">
        <f>SUM(AI12:AI16)</f>
        <v>0</v>
      </c>
      <c r="AM14" s="76">
        <f>SUM(AP12:AP16)</f>
        <v>0</v>
      </c>
      <c r="AN14" s="93">
        <f>IF(AP14&gt;AR14,1,0)</f>
        <v>0</v>
      </c>
      <c r="AO14" s="541"/>
      <c r="AP14" s="91">
        <f>'１次入力'!E34</f>
      </c>
      <c r="AQ14" s="84" t="s">
        <v>10</v>
      </c>
      <c r="AR14" s="92">
        <f>'１次入力'!I34</f>
      </c>
      <c r="AS14" s="93">
        <f>IF(AR14&gt;AP14,1,0)</f>
        <v>0</v>
      </c>
      <c r="AT14" s="84"/>
      <c r="AU14" s="93">
        <f>SUM(AR12:AR16)</f>
        <v>0</v>
      </c>
      <c r="AV14" s="76">
        <f>SUM(AY12:AY16)</f>
        <v>0</v>
      </c>
      <c r="AW14" s="93">
        <f>IF(AY14&gt;BA14,1,0)</f>
        <v>0</v>
      </c>
      <c r="AX14" s="541"/>
      <c r="AY14" s="91">
        <f>'１次入力'!AC27</f>
      </c>
      <c r="AZ14" s="84" t="s">
        <v>10</v>
      </c>
      <c r="BA14" s="92">
        <f>'１次入力'!AG27</f>
      </c>
      <c r="BB14" s="93">
        <f>IF(BA14&gt;AY14,1,0)</f>
        <v>0</v>
      </c>
      <c r="BC14" s="84"/>
      <c r="BD14" s="93">
        <f>SUM(BA12:BA16)</f>
        <v>0</v>
      </c>
      <c r="BE14" s="76">
        <f>SUM(BH12:BH16)</f>
        <v>75</v>
      </c>
      <c r="BF14" s="93">
        <f>IF(BH14&gt;BJ14,1,0)</f>
        <v>1</v>
      </c>
      <c r="BG14" s="541"/>
      <c r="BH14" s="91">
        <f>'１次入力'!AK20</f>
        <v>25</v>
      </c>
      <c r="BI14" s="84" t="s">
        <v>10</v>
      </c>
      <c r="BJ14" s="92">
        <f>'１次入力'!AO20</f>
        <v>20</v>
      </c>
      <c r="BK14" s="84">
        <f>IF(BJ14&gt;BH14,1,0)</f>
        <v>0</v>
      </c>
      <c r="BL14" s="84"/>
      <c r="BM14" s="84">
        <f>SUM(BJ12:BJ16)</f>
        <v>61</v>
      </c>
      <c r="BN14" s="99">
        <f>SUM(BQ12:BQ16)</f>
        <v>75</v>
      </c>
      <c r="BO14" s="84">
        <f>IF(BQ14&gt;BS14,1,0)</f>
        <v>1</v>
      </c>
      <c r="BP14" s="541"/>
      <c r="BQ14" s="91">
        <f>'１次入力'!E13</f>
        <v>25</v>
      </c>
      <c r="BR14" s="84" t="s">
        <v>10</v>
      </c>
      <c r="BS14" s="92">
        <f>'１次入力'!I13</f>
        <v>20</v>
      </c>
      <c r="BT14" s="84">
        <f t="shared" si="0"/>
        <v>0</v>
      </c>
      <c r="BU14" s="84"/>
      <c r="BV14" s="84">
        <f>SUM(BS12:BS16)</f>
        <v>56</v>
      </c>
      <c r="BW14" s="85">
        <f>SUM(BZ12:BZ16)</f>
        <v>75</v>
      </c>
      <c r="BX14" s="95">
        <f>IF(BZ14&gt;CB14,1,0)</f>
        <v>1</v>
      </c>
      <c r="BY14" s="541"/>
      <c r="BZ14" s="91">
        <f>'１次入力'!U6</f>
        <v>25</v>
      </c>
      <c r="CA14" s="84" t="s">
        <v>10</v>
      </c>
      <c r="CB14" s="92">
        <f>'１次入力'!Y6</f>
        <v>20</v>
      </c>
      <c r="CC14" s="93">
        <f>IF(CB14&gt;BZ14,1,0)</f>
        <v>0</v>
      </c>
      <c r="CD14" s="86"/>
      <c r="CE14" s="84">
        <f>SUM(CB12:CB16)</f>
        <v>56</v>
      </c>
      <c r="CF14" s="85">
        <f>SUM(CI12:CI16)</f>
        <v>0</v>
      </c>
      <c r="CG14" s="95">
        <f>IF(CI14&gt;CK14,1,0)</f>
        <v>0</v>
      </c>
      <c r="CH14" s="541"/>
      <c r="CI14" s="91">
        <f>'１次入力'!U41</f>
      </c>
      <c r="CJ14" s="84" t="s">
        <v>10</v>
      </c>
      <c r="CK14" s="92">
        <f>'１次入力'!Y41</f>
      </c>
      <c r="CL14" s="84">
        <f>IF(CK14&gt;CI14,1,0)</f>
        <v>0</v>
      </c>
      <c r="CM14" s="84"/>
      <c r="CN14" s="86">
        <f>SUM(CK12:CK16)</f>
        <v>0</v>
      </c>
      <c r="CO14" s="85">
        <f>CR14*100+CZ14*10+DD14</f>
        <v>113</v>
      </c>
      <c r="CP14" s="83">
        <f>C16+L16+U16+AD16+AM16+AV16+BE16+BN16+BW16+CF16</f>
        <v>3</v>
      </c>
      <c r="CQ14" s="83">
        <f>(CS14*2)+CT14</f>
        <v>6</v>
      </c>
      <c r="CR14" s="84">
        <f>RANK(CQ14,$CQ$6:$CQ$70)</f>
        <v>1</v>
      </c>
      <c r="CS14" s="83">
        <f>C12+L12+U12+AD12+AM12+AV12+BE12+BN12+BW12+CF12</f>
        <v>3</v>
      </c>
      <c r="CT14" s="83">
        <f>K12+T12+AC12+AL12+AU12+BD12+BM12+BV12+CE12+CN12-CU14</f>
        <v>0</v>
      </c>
      <c r="CU14" s="85">
        <f>C13+E13+L13+U13+AD13+AM13+AV13+BE13+BN13+BW13+CF13</f>
        <v>0</v>
      </c>
      <c r="CV14" s="85">
        <f>F17+O17+X17+AG17+AP17+AY17+BH17+BQ17+BZ17+CI17</f>
        <v>9</v>
      </c>
      <c r="CW14" s="83">
        <f>H17+Q17+Z17+AI17+AR17+BA17+BJ17+BS17+CB17+CK17</f>
        <v>0</v>
      </c>
      <c r="CX14" s="96" t="str">
        <f>IF(CY14=100,"MAX",CY14)</f>
        <v>MAX</v>
      </c>
      <c r="CY14" s="96">
        <f>IF(ISERROR(CV14/CW14),100,(CV14/CW14))</f>
        <v>100</v>
      </c>
      <c r="CZ14" s="87">
        <f>RANK(CY14,$CY$6:$CY$70)</f>
        <v>1</v>
      </c>
      <c r="DA14" s="83">
        <f>C14+L14+U14+AD14+AM14+AV14+BE14+BN14+BW14+CF14</f>
        <v>225</v>
      </c>
      <c r="DB14" s="83">
        <f>K14+T14+AC14+AL14+AU14+BD14+BM14+BV14+CE14+CN14</f>
        <v>173</v>
      </c>
      <c r="DC14" s="96">
        <f>IF(ISERROR(DA14/DB14),0,(DA14/DB14))</f>
        <v>1.300578034682081</v>
      </c>
      <c r="DD14" s="45">
        <f>RANK(DC14,$DC$6:$DC$70)</f>
        <v>3</v>
      </c>
    </row>
    <row r="15" spans="1:108" ht="18.75" customHeight="1">
      <c r="A15" s="553"/>
      <c r="B15" s="549"/>
      <c r="C15" s="47"/>
      <c r="D15" s="27">
        <f t="shared" si="1"/>
        <v>0</v>
      </c>
      <c r="E15" s="555"/>
      <c r="F15" s="91">
        <f>IF(AND(O8=0,Q8=0),"",Q8)</f>
      </c>
      <c r="G15" s="84" t="s">
        <v>10</v>
      </c>
      <c r="H15" s="92">
        <f>IF(AND(O8=0,Q8=0),"",O8)</f>
      </c>
      <c r="I15" s="93">
        <f t="shared" si="2"/>
        <v>0</v>
      </c>
      <c r="J15" s="86"/>
      <c r="K15" s="93"/>
      <c r="L15" s="93"/>
      <c r="M15" s="93"/>
      <c r="N15" s="544"/>
      <c r="O15" s="545"/>
      <c r="P15" s="545"/>
      <c r="Q15" s="545"/>
      <c r="R15" s="545"/>
      <c r="S15" s="558"/>
      <c r="T15" s="93"/>
      <c r="U15" s="93"/>
      <c r="V15" s="93">
        <f>IF(X15&gt;Z15,1,0)</f>
        <v>0</v>
      </c>
      <c r="W15" s="541"/>
      <c r="X15" s="91">
        <f>'１次入力'!E49</f>
      </c>
      <c r="Y15" s="84" t="s">
        <v>10</v>
      </c>
      <c r="Z15" s="92">
        <f>'１次入力'!I49</f>
      </c>
      <c r="AA15" s="93">
        <f>IF(Z15&gt;X15,1,0)</f>
        <v>0</v>
      </c>
      <c r="AB15" s="86"/>
      <c r="AC15" s="93"/>
      <c r="AD15" s="93"/>
      <c r="AE15" s="93">
        <f>IF(AG15&gt;AI15,1,0)</f>
        <v>0</v>
      </c>
      <c r="AF15" s="541"/>
      <c r="AG15" s="91">
        <f>'１次入力'!M56</f>
      </c>
      <c r="AH15" s="84" t="s">
        <v>10</v>
      </c>
      <c r="AI15" s="92">
        <f>'１次入力'!Q56</f>
      </c>
      <c r="AJ15" s="93">
        <f>IF(AI15&gt;AG15,1,0)</f>
        <v>0</v>
      </c>
      <c r="AK15" s="84"/>
      <c r="AL15" s="93"/>
      <c r="AM15" s="93"/>
      <c r="AN15" s="93">
        <f>IF(AP15&gt;AR15,1,0)</f>
        <v>0</v>
      </c>
      <c r="AO15" s="541"/>
      <c r="AP15" s="91">
        <f>'１次入力'!E35</f>
      </c>
      <c r="AQ15" s="84" t="s">
        <v>10</v>
      </c>
      <c r="AR15" s="92">
        <f>'１次入力'!I35</f>
      </c>
      <c r="AS15" s="93">
        <f>IF(AR15&gt;AP15,1,0)</f>
        <v>0</v>
      </c>
      <c r="AT15" s="84"/>
      <c r="AU15" s="93"/>
      <c r="AV15" s="93"/>
      <c r="AW15" s="93">
        <f>IF(AY15&gt;BA15,1,0)</f>
        <v>0</v>
      </c>
      <c r="AX15" s="541"/>
      <c r="AY15" s="91">
        <f>'１次入力'!AC28</f>
      </c>
      <c r="AZ15" s="84" t="s">
        <v>10</v>
      </c>
      <c r="BA15" s="92">
        <f>'１次入力'!AG28</f>
      </c>
      <c r="BB15" s="93">
        <f>IF(BA15&gt;AY15,1,0)</f>
        <v>0</v>
      </c>
      <c r="BC15" s="84"/>
      <c r="BD15" s="93"/>
      <c r="BE15" s="93"/>
      <c r="BF15" s="93">
        <f>IF(BH15&gt;BJ15,1,0)</f>
        <v>0</v>
      </c>
      <c r="BG15" s="541"/>
      <c r="BH15" s="91">
        <f>'１次入力'!AK21</f>
      </c>
      <c r="BI15" s="84" t="s">
        <v>10</v>
      </c>
      <c r="BJ15" s="92">
        <f>'１次入力'!AO21</f>
      </c>
      <c r="BK15" s="84">
        <f>IF(BJ15&gt;BH15,1,0)</f>
        <v>0</v>
      </c>
      <c r="BL15" s="84"/>
      <c r="BM15" s="84"/>
      <c r="BN15" s="84"/>
      <c r="BO15" s="84">
        <f>IF(BQ15&gt;BS15,1,0)</f>
        <v>0</v>
      </c>
      <c r="BP15" s="541"/>
      <c r="BQ15" s="91">
        <f>'１次入力'!E14</f>
      </c>
      <c r="BR15" s="84" t="s">
        <v>10</v>
      </c>
      <c r="BS15" s="92">
        <f>'１次入力'!I14</f>
      </c>
      <c r="BT15" s="84">
        <f t="shared" si="0"/>
        <v>0</v>
      </c>
      <c r="BU15" s="84"/>
      <c r="BV15" s="84"/>
      <c r="BW15" s="85"/>
      <c r="BX15" s="95">
        <f>IF(BZ15&gt;CB15,1,0)</f>
        <v>0</v>
      </c>
      <c r="BY15" s="541"/>
      <c r="BZ15" s="91">
        <f>'１次入力'!U7</f>
      </c>
      <c r="CA15" s="84" t="s">
        <v>10</v>
      </c>
      <c r="CB15" s="92">
        <f>'１次入力'!Y7</f>
      </c>
      <c r="CC15" s="93">
        <f>IF(CB15&gt;BZ15,1,0)</f>
        <v>0</v>
      </c>
      <c r="CD15" s="86"/>
      <c r="CE15" s="84"/>
      <c r="CF15" s="84"/>
      <c r="CG15" s="95">
        <f>IF(CI15&gt;CK15,1,0)</f>
        <v>0</v>
      </c>
      <c r="CH15" s="541"/>
      <c r="CI15" s="91">
        <f>'１次入力'!U42</f>
      </c>
      <c r="CJ15" s="84" t="s">
        <v>10</v>
      </c>
      <c r="CK15" s="92">
        <f>'１次入力'!Y42</f>
      </c>
      <c r="CL15" s="84">
        <f>IF(CK15&gt;CI15,1,0)</f>
        <v>0</v>
      </c>
      <c r="CM15" s="84"/>
      <c r="CN15" s="86"/>
      <c r="CO15" s="86"/>
      <c r="CP15" s="83"/>
      <c r="CQ15" s="83"/>
      <c r="CR15" s="84"/>
      <c r="CS15" s="83"/>
      <c r="CT15" s="83"/>
      <c r="CU15" s="85"/>
      <c r="CV15" s="85"/>
      <c r="CW15" s="83"/>
      <c r="CX15" s="96"/>
      <c r="CY15" s="96"/>
      <c r="CZ15" s="87"/>
      <c r="DA15" s="83"/>
      <c r="DB15" s="83"/>
      <c r="DC15" s="97"/>
      <c r="DD15" s="45"/>
    </row>
    <row r="16" spans="1:108" ht="18.75" customHeight="1">
      <c r="A16" s="553"/>
      <c r="B16" s="549"/>
      <c r="C16" s="47">
        <f>IF(F17=H17,0,1)</f>
        <v>0</v>
      </c>
      <c r="D16" s="27">
        <f t="shared" si="1"/>
        <v>0</v>
      </c>
      <c r="E16" s="555"/>
      <c r="F16" s="91">
        <f>IF(AND(O9=0,Q9=0),"",Q9)</f>
      </c>
      <c r="G16" s="84" t="s">
        <v>10</v>
      </c>
      <c r="H16" s="92">
        <f>IF(AND(O9=0,Q9=0),"",O9)</f>
      </c>
      <c r="I16" s="93">
        <f t="shared" si="2"/>
        <v>0</v>
      </c>
      <c r="J16" s="86"/>
      <c r="K16" s="93"/>
      <c r="L16" s="93"/>
      <c r="M16" s="93"/>
      <c r="N16" s="544"/>
      <c r="O16" s="545"/>
      <c r="P16" s="545"/>
      <c r="Q16" s="545"/>
      <c r="R16" s="545"/>
      <c r="S16" s="558"/>
      <c r="T16" s="93"/>
      <c r="U16" s="93">
        <f>IF(X17=Z17,0,1)</f>
        <v>0</v>
      </c>
      <c r="V16" s="93">
        <f>IF(X16&gt;Z16,1,0)</f>
        <v>0</v>
      </c>
      <c r="W16" s="541"/>
      <c r="X16" s="91">
        <f>'１次入力'!E50</f>
      </c>
      <c r="Y16" s="84" t="s">
        <v>10</v>
      </c>
      <c r="Z16" s="92">
        <f>'１次入力'!I50</f>
      </c>
      <c r="AA16" s="93">
        <f>IF(Z16&gt;X16,1,0)</f>
        <v>0</v>
      </c>
      <c r="AB16" s="86"/>
      <c r="AC16" s="93"/>
      <c r="AD16" s="93">
        <f>IF(AG17=AI17,0,1)</f>
        <v>0</v>
      </c>
      <c r="AE16" s="93">
        <f>IF(AG16&gt;AI16,1,0)</f>
        <v>0</v>
      </c>
      <c r="AF16" s="541"/>
      <c r="AG16" s="91">
        <f>'１次入力'!M57</f>
      </c>
      <c r="AH16" s="84" t="s">
        <v>10</v>
      </c>
      <c r="AI16" s="92">
        <f>'１次入力'!Q57</f>
      </c>
      <c r="AJ16" s="93">
        <f>IF(AI16&gt;AG16,1,0)</f>
        <v>0</v>
      </c>
      <c r="AK16" s="84"/>
      <c r="AL16" s="93"/>
      <c r="AM16" s="93">
        <f>IF(AP17=AR17,0,1)</f>
        <v>0</v>
      </c>
      <c r="AN16" s="93">
        <f>IF(AP16&gt;AR16,1,0)</f>
        <v>0</v>
      </c>
      <c r="AO16" s="541"/>
      <c r="AP16" s="91">
        <f>'１次入力'!E36</f>
      </c>
      <c r="AQ16" s="84" t="s">
        <v>10</v>
      </c>
      <c r="AR16" s="92">
        <f>'１次入力'!I36</f>
      </c>
      <c r="AS16" s="93">
        <f>IF(AR16&gt;AP16,1,0)</f>
        <v>0</v>
      </c>
      <c r="AT16" s="84"/>
      <c r="AU16" s="93"/>
      <c r="AV16" s="93">
        <f>IF(AY17=BA17,0,1)</f>
        <v>0</v>
      </c>
      <c r="AW16" s="93">
        <f>IF(AY16&gt;BA16,1,0)</f>
        <v>0</v>
      </c>
      <c r="AX16" s="541"/>
      <c r="AY16" s="91">
        <f>'１次入力'!AC29</f>
      </c>
      <c r="AZ16" s="84" t="s">
        <v>10</v>
      </c>
      <c r="BA16" s="92">
        <f>'１次入力'!AG29</f>
      </c>
      <c r="BB16" s="93">
        <f>IF(BA16&gt;AY16,1,0)</f>
        <v>0</v>
      </c>
      <c r="BC16" s="84"/>
      <c r="BD16" s="93"/>
      <c r="BE16" s="93">
        <f>IF(BH17=BJ17,0,1)</f>
        <v>1</v>
      </c>
      <c r="BF16" s="93">
        <f>IF(BH16&gt;BJ16,1,0)</f>
        <v>0</v>
      </c>
      <c r="BG16" s="541"/>
      <c r="BH16" s="91">
        <f>'１次入力'!AK22</f>
      </c>
      <c r="BI16" s="84" t="s">
        <v>10</v>
      </c>
      <c r="BJ16" s="92">
        <f>'１次入力'!AO22</f>
      </c>
      <c r="BK16" s="84">
        <f>IF(BJ16&gt;BH16,1,0)</f>
        <v>0</v>
      </c>
      <c r="BL16" s="84"/>
      <c r="BM16" s="84"/>
      <c r="BN16" s="84">
        <f>IF(BQ17=BS17,0,1)</f>
        <v>1</v>
      </c>
      <c r="BO16" s="84">
        <f>IF(BQ16&gt;BS16,1,0)</f>
        <v>0</v>
      </c>
      <c r="BP16" s="541"/>
      <c r="BQ16" s="91">
        <f>'１次入力'!E15</f>
      </c>
      <c r="BR16" s="84" t="s">
        <v>10</v>
      </c>
      <c r="BS16" s="92">
        <f>'１次入力'!I15</f>
      </c>
      <c r="BT16" s="84">
        <f t="shared" si="0"/>
        <v>0</v>
      </c>
      <c r="BU16" s="84"/>
      <c r="BV16" s="84"/>
      <c r="BW16" s="84">
        <f>IF(BZ17=CB17,0,1)</f>
        <v>1</v>
      </c>
      <c r="BX16" s="95">
        <f>IF(BZ16&gt;CB16,1,0)</f>
        <v>0</v>
      </c>
      <c r="BY16" s="541"/>
      <c r="BZ16" s="91">
        <f>'１次入力'!U8</f>
      </c>
      <c r="CA16" s="84" t="s">
        <v>10</v>
      </c>
      <c r="CB16" s="92">
        <f>'１次入力'!Y8</f>
      </c>
      <c r="CC16" s="93">
        <f>IF(CB16&gt;BZ16,1,0)</f>
        <v>0</v>
      </c>
      <c r="CD16" s="86"/>
      <c r="CE16" s="84"/>
      <c r="CF16" s="84">
        <f>IF(CI17=CK17,0,1)</f>
        <v>0</v>
      </c>
      <c r="CG16" s="95">
        <f>IF(CI16&gt;CK16,1,0)</f>
        <v>0</v>
      </c>
      <c r="CH16" s="541"/>
      <c r="CI16" s="91">
        <f>'１次入力'!U43</f>
      </c>
      <c r="CJ16" s="84" t="s">
        <v>10</v>
      </c>
      <c r="CK16" s="92">
        <f>'１次入力'!Y43</f>
      </c>
      <c r="CL16" s="84">
        <f>IF(CK16&gt;CI16,1,0)</f>
        <v>0</v>
      </c>
      <c r="CM16" s="84"/>
      <c r="CN16" s="86"/>
      <c r="CO16" s="86"/>
      <c r="CP16" s="83"/>
      <c r="CQ16" s="83"/>
      <c r="CR16" s="84"/>
      <c r="CS16" s="83"/>
      <c r="CT16" s="83"/>
      <c r="CU16" s="85"/>
      <c r="CV16" s="85"/>
      <c r="CW16" s="83"/>
      <c r="CX16" s="96"/>
      <c r="CY16" s="96"/>
      <c r="CZ16" s="87"/>
      <c r="DA16" s="83"/>
      <c r="DB16" s="83"/>
      <c r="DC16" s="97"/>
      <c r="DD16" s="45"/>
    </row>
    <row r="17" spans="1:108" s="50" customFormat="1" ht="18.75" customHeight="1">
      <c r="A17" s="554"/>
      <c r="B17" s="550"/>
      <c r="C17" s="56"/>
      <c r="D17" s="52">
        <f t="shared" si="1"/>
        <v>0</v>
      </c>
      <c r="E17" s="121"/>
      <c r="F17" s="122">
        <f>SUM(D12:D16)</f>
        <v>0</v>
      </c>
      <c r="G17" s="115" t="str">
        <f>P10</f>
        <v>-</v>
      </c>
      <c r="H17" s="115">
        <f>SUM(I12:I16)</f>
        <v>0</v>
      </c>
      <c r="I17" s="93">
        <f t="shared" si="2"/>
        <v>0</v>
      </c>
      <c r="J17" s="86"/>
      <c r="K17" s="93"/>
      <c r="L17" s="93"/>
      <c r="M17" s="93"/>
      <c r="N17" s="546"/>
      <c r="O17" s="547"/>
      <c r="P17" s="547"/>
      <c r="Q17" s="547"/>
      <c r="R17" s="547"/>
      <c r="S17" s="559"/>
      <c r="T17" s="93"/>
      <c r="U17" s="93"/>
      <c r="V17" s="93"/>
      <c r="W17" s="98"/>
      <c r="X17" s="115">
        <f>SUM(V12:V16)</f>
        <v>0</v>
      </c>
      <c r="Y17" s="134" t="s">
        <v>21</v>
      </c>
      <c r="Z17" s="115">
        <f>SUM(AA12:AA16)</f>
        <v>0</v>
      </c>
      <c r="AA17" s="116"/>
      <c r="AB17" s="117"/>
      <c r="AC17" s="116"/>
      <c r="AD17" s="116"/>
      <c r="AE17" s="116"/>
      <c r="AF17" s="118"/>
      <c r="AG17" s="115">
        <f>SUM(AE12:AE16)</f>
        <v>0</v>
      </c>
      <c r="AH17" s="134" t="s">
        <v>21</v>
      </c>
      <c r="AI17" s="115">
        <f>SUM(AJ12:AJ16)</f>
        <v>0</v>
      </c>
      <c r="AJ17" s="116"/>
      <c r="AK17" s="115"/>
      <c r="AL17" s="116"/>
      <c r="AM17" s="116"/>
      <c r="AN17" s="116"/>
      <c r="AO17" s="118"/>
      <c r="AP17" s="115">
        <f>SUM(AN12:AN16)</f>
        <v>0</v>
      </c>
      <c r="AQ17" s="134" t="s">
        <v>21</v>
      </c>
      <c r="AR17" s="115">
        <f>SUM(AS12:AS16)</f>
        <v>0</v>
      </c>
      <c r="AS17" s="116"/>
      <c r="AT17" s="115"/>
      <c r="AU17" s="116"/>
      <c r="AV17" s="116"/>
      <c r="AW17" s="116"/>
      <c r="AX17" s="118"/>
      <c r="AY17" s="115">
        <f>SUM(AW12:AW16)</f>
        <v>0</v>
      </c>
      <c r="AZ17" s="134" t="s">
        <v>21</v>
      </c>
      <c r="BA17" s="115">
        <f>SUM(BB12:BB16)</f>
        <v>0</v>
      </c>
      <c r="BB17" s="116"/>
      <c r="BC17" s="115"/>
      <c r="BD17" s="116"/>
      <c r="BE17" s="116"/>
      <c r="BF17" s="116"/>
      <c r="BG17" s="118"/>
      <c r="BH17" s="115">
        <f>SUM(BF12:BF16)</f>
        <v>3</v>
      </c>
      <c r="BI17" s="134" t="s">
        <v>21</v>
      </c>
      <c r="BJ17" s="115">
        <f>SUM(BK12:BK16)</f>
        <v>0</v>
      </c>
      <c r="BK17" s="115"/>
      <c r="BL17" s="115"/>
      <c r="BM17" s="115"/>
      <c r="BN17" s="115"/>
      <c r="BO17" s="120"/>
      <c r="BP17" s="121"/>
      <c r="BQ17" s="115">
        <f>SUM(BO12:BO16)</f>
        <v>3</v>
      </c>
      <c r="BR17" s="134" t="s">
        <v>21</v>
      </c>
      <c r="BS17" s="115">
        <f>SUM(BT12:BT16)</f>
        <v>0</v>
      </c>
      <c r="BT17" s="84"/>
      <c r="BU17" s="84"/>
      <c r="BV17" s="84"/>
      <c r="BW17" s="85"/>
      <c r="BX17" s="119"/>
      <c r="BY17" s="118"/>
      <c r="BZ17" s="115">
        <f>SUM(BX12:BX16)</f>
        <v>3</v>
      </c>
      <c r="CA17" s="134" t="s">
        <v>21</v>
      </c>
      <c r="CB17" s="115">
        <f>SUM(CC12:CC16)</f>
        <v>0</v>
      </c>
      <c r="CC17" s="116"/>
      <c r="CD17" s="117"/>
      <c r="CE17" s="115"/>
      <c r="CF17" s="115"/>
      <c r="CG17" s="119"/>
      <c r="CH17" s="118"/>
      <c r="CI17" s="115">
        <f>SUM(CG12:CG16)</f>
        <v>0</v>
      </c>
      <c r="CJ17" s="134" t="s">
        <v>21</v>
      </c>
      <c r="CK17" s="115">
        <f>SUM(CL12:CL16)</f>
        <v>0</v>
      </c>
      <c r="CL17" s="115"/>
      <c r="CM17" s="115"/>
      <c r="CN17" s="117"/>
      <c r="CO17" s="117"/>
      <c r="CP17" s="102"/>
      <c r="CQ17" s="102"/>
      <c r="CR17" s="100"/>
      <c r="CS17" s="102"/>
      <c r="CT17" s="102"/>
      <c r="CU17" s="101"/>
      <c r="CV17" s="101"/>
      <c r="CW17" s="102"/>
      <c r="CX17" s="103"/>
      <c r="CY17" s="103"/>
      <c r="CZ17" s="104"/>
      <c r="DA17" s="102"/>
      <c r="DB17" s="102"/>
      <c r="DC17" s="105"/>
      <c r="DD17" s="57"/>
    </row>
    <row r="18" spans="1:108" s="50" customFormat="1" ht="18.75" customHeight="1">
      <c r="A18" s="552">
        <f>RANK(CO21,$CO$7:$CO$70,1)</f>
        <v>3</v>
      </c>
      <c r="B18" s="548" t="str">
        <f>W3</f>
        <v>日本大</v>
      </c>
      <c r="C18" s="51"/>
      <c r="D18" s="49"/>
      <c r="E18" s="128"/>
      <c r="F18" s="94"/>
      <c r="G18" s="94"/>
      <c r="H18" s="94"/>
      <c r="I18" s="90"/>
      <c r="J18" s="107"/>
      <c r="K18" s="90"/>
      <c r="L18" s="90"/>
      <c r="M18" s="90"/>
      <c r="N18" s="106"/>
      <c r="O18" s="94"/>
      <c r="P18" s="94"/>
      <c r="Q18" s="94"/>
      <c r="R18" s="90"/>
      <c r="S18" s="107"/>
      <c r="T18" s="90"/>
      <c r="U18" s="90"/>
      <c r="V18" s="90"/>
      <c r="W18" s="556"/>
      <c r="X18" s="543"/>
      <c r="Y18" s="543"/>
      <c r="Z18" s="543"/>
      <c r="AA18" s="543"/>
      <c r="AB18" s="557"/>
      <c r="AC18" s="90"/>
      <c r="AD18" s="90"/>
      <c r="AE18" s="90"/>
      <c r="AF18" s="129"/>
      <c r="AG18" s="94"/>
      <c r="AH18" s="94"/>
      <c r="AI18" s="94"/>
      <c r="AJ18" s="90"/>
      <c r="AK18" s="94"/>
      <c r="AL18" s="90"/>
      <c r="AM18" s="90"/>
      <c r="AN18" s="90"/>
      <c r="AO18" s="129"/>
      <c r="AP18" s="94"/>
      <c r="AQ18" s="94"/>
      <c r="AR18" s="94"/>
      <c r="AS18" s="90"/>
      <c r="AT18" s="94"/>
      <c r="AU18" s="90"/>
      <c r="AV18" s="90"/>
      <c r="AW18" s="90"/>
      <c r="AX18" s="129"/>
      <c r="AY18" s="94"/>
      <c r="AZ18" s="94"/>
      <c r="BA18" s="94"/>
      <c r="BB18" s="90"/>
      <c r="BC18" s="94"/>
      <c r="BD18" s="90"/>
      <c r="BE18" s="90"/>
      <c r="BF18" s="90"/>
      <c r="BG18" s="129"/>
      <c r="BH18" s="94"/>
      <c r="BI18" s="94"/>
      <c r="BJ18" s="94"/>
      <c r="BK18" s="94"/>
      <c r="BL18" s="94"/>
      <c r="BM18" s="94"/>
      <c r="BN18" s="94"/>
      <c r="BO18" s="108"/>
      <c r="BP18" s="128"/>
      <c r="BQ18" s="94"/>
      <c r="BR18" s="94"/>
      <c r="BS18" s="94"/>
      <c r="BT18" s="94"/>
      <c r="BU18" s="94"/>
      <c r="BV18" s="84"/>
      <c r="BW18" s="85"/>
      <c r="BX18" s="89"/>
      <c r="BY18" s="129"/>
      <c r="BZ18" s="94"/>
      <c r="CA18" s="94"/>
      <c r="CB18" s="94"/>
      <c r="CC18" s="90"/>
      <c r="CD18" s="107"/>
      <c r="CE18" s="94"/>
      <c r="CF18" s="94"/>
      <c r="CG18" s="89"/>
      <c r="CH18" s="129"/>
      <c r="CI18" s="94"/>
      <c r="CJ18" s="94"/>
      <c r="CK18" s="94"/>
      <c r="CL18" s="94"/>
      <c r="CM18" s="94"/>
      <c r="CN18" s="107"/>
      <c r="CO18" s="107"/>
      <c r="CP18" s="109"/>
      <c r="CQ18" s="109"/>
      <c r="CR18" s="94"/>
      <c r="CS18" s="109"/>
      <c r="CT18" s="109"/>
      <c r="CU18" s="106"/>
      <c r="CV18" s="106"/>
      <c r="CW18" s="109"/>
      <c r="CX18" s="110"/>
      <c r="CY18" s="110"/>
      <c r="CZ18" s="111"/>
      <c r="DA18" s="109"/>
      <c r="DB18" s="109"/>
      <c r="DC18" s="112"/>
      <c r="DD18" s="53"/>
    </row>
    <row r="19" spans="1:108" ht="18.75" customHeight="1">
      <c r="A19" s="553"/>
      <c r="B19" s="549"/>
      <c r="C19" s="89">
        <f>IF(F24&gt;H24,1,0)</f>
        <v>0</v>
      </c>
      <c r="D19" s="27">
        <f>IF(F19&gt;H19,1,0)</f>
        <v>0</v>
      </c>
      <c r="E19" s="541">
        <f>IF(F24&gt;=3,"○",IF(H24&gt;=3,"●",""))</f>
      </c>
      <c r="F19" s="91">
        <f>IF(AND(Z5=0,X5=0),"",Z5)</f>
      </c>
      <c r="G19" s="84" t="s">
        <v>10</v>
      </c>
      <c r="H19" s="92">
        <f>IF(AND(X5=0,Z5=0),"",X5)</f>
      </c>
      <c r="I19" s="93">
        <f>IF(H19&gt;F19,1,0)</f>
        <v>0</v>
      </c>
      <c r="J19" s="86"/>
      <c r="K19" s="85">
        <f>IF(F24&gt;=H24,0,1)</f>
        <v>0</v>
      </c>
      <c r="L19" s="90">
        <f>IF(O24&gt;Q24,1,0)</f>
        <v>0</v>
      </c>
      <c r="M19" s="93">
        <f>IF(O19&gt;Q19,1,0)</f>
        <v>0</v>
      </c>
      <c r="N19" s="541">
        <f>IF(O24&gt;=3,"○",IF(Q24&gt;=3,"●",""))</f>
      </c>
      <c r="O19" s="91">
        <f>IF(AND(Z12=0,X12=0),"",Z12)</f>
      </c>
      <c r="P19" s="84" t="s">
        <v>10</v>
      </c>
      <c r="Q19" s="92">
        <f>IF(AND(X12=0,Z12=0),"",X12)</f>
      </c>
      <c r="R19" s="93">
        <f>IF(Q19&gt;O19,1,0)</f>
        <v>0</v>
      </c>
      <c r="S19" s="86"/>
      <c r="T19" s="94">
        <f>IF(O24&gt;=Q24,0,1)</f>
        <v>0</v>
      </c>
      <c r="U19" s="93"/>
      <c r="V19" s="93"/>
      <c r="W19" s="544"/>
      <c r="X19" s="545"/>
      <c r="Y19" s="545"/>
      <c r="Z19" s="545"/>
      <c r="AA19" s="545"/>
      <c r="AB19" s="558"/>
      <c r="AC19" s="93"/>
      <c r="AD19" s="90">
        <f>IF(AG24&gt;AI24,1,0)</f>
        <v>0</v>
      </c>
      <c r="AE19" s="93">
        <f>IF(AG19&gt;AI19,1,0)</f>
        <v>0</v>
      </c>
      <c r="AF19" s="541">
        <f>IF(AG24&gt;=3,"○",IF(AI24&gt;=3,"●",""))</f>
      </c>
      <c r="AG19" s="91">
        <f>'１次入力'!U60</f>
      </c>
      <c r="AH19" s="84" t="s">
        <v>10</v>
      </c>
      <c r="AI19" s="92">
        <f>'１次入力'!Y60</f>
      </c>
      <c r="AJ19" s="93">
        <f>IF(AI19&gt;AG19,1,0)</f>
        <v>0</v>
      </c>
      <c r="AK19" s="84"/>
      <c r="AL19" s="94">
        <f>IF(AG24&gt;=AI24,0,1)</f>
        <v>0</v>
      </c>
      <c r="AM19" s="90">
        <f>IF(AP24&gt;AR24,1,0)</f>
        <v>0</v>
      </c>
      <c r="AN19" s="93">
        <f>IF(AP19&gt;AR19,1,0)</f>
        <v>0</v>
      </c>
      <c r="AO19" s="541">
        <f>IF(AP24&gt;=3,"○",IF(AR24&gt;=3,"●",""))</f>
      </c>
      <c r="AP19" s="91">
        <f>'１次入力'!E25</f>
      </c>
      <c r="AQ19" s="84" t="s">
        <v>10</v>
      </c>
      <c r="AR19" s="92">
        <f>'１次入力'!I25</f>
      </c>
      <c r="AS19" s="93">
        <f>IF(AR19&gt;AP19,1,0)</f>
        <v>0</v>
      </c>
      <c r="AT19" s="84"/>
      <c r="AU19" s="94">
        <f>IF(AP24&gt;=AR24,0,1)</f>
        <v>0</v>
      </c>
      <c r="AV19" s="90">
        <f>IF(AY24&gt;BA24,1,0)</f>
        <v>1</v>
      </c>
      <c r="AW19" s="93">
        <f>IF(AY19&gt;BA19,1,0)</f>
        <v>1</v>
      </c>
      <c r="AX19" s="541" t="str">
        <f>IF(AY24&gt;=3,"○",IF(BA24&gt;=3,"●",""))</f>
        <v>○</v>
      </c>
      <c r="AY19" s="91">
        <f>'１次入力'!M18</f>
        <v>25</v>
      </c>
      <c r="AZ19" s="84" t="s">
        <v>10</v>
      </c>
      <c r="BA19" s="92">
        <f>'１次入力'!Q18</f>
        <v>17</v>
      </c>
      <c r="BB19" s="93">
        <f>IF(BA19&gt;AY19,1,0)</f>
        <v>0</v>
      </c>
      <c r="BC19" s="84"/>
      <c r="BD19" s="94">
        <f>IF(AY24&gt;=BA24,0,1)</f>
        <v>0</v>
      </c>
      <c r="BE19" s="90">
        <f>IF(BH24&gt;BJ24,1,0)</f>
        <v>1</v>
      </c>
      <c r="BF19" s="93">
        <f>IF(BH19&gt;BJ19,1,0)</f>
        <v>1</v>
      </c>
      <c r="BG19" s="541" t="str">
        <f>IF(BH24&gt;=3,"○",IF(BJ24&gt;=3,"●",""))</f>
        <v>○</v>
      </c>
      <c r="BH19" s="91">
        <f>'１次入力'!AC11</f>
        <v>25</v>
      </c>
      <c r="BI19" s="84" t="s">
        <v>10</v>
      </c>
      <c r="BJ19" s="92">
        <f>'１次入力'!AG11</f>
        <v>9</v>
      </c>
      <c r="BK19" s="84">
        <f>IF(BJ19&gt;BH19,1,0)</f>
        <v>0</v>
      </c>
      <c r="BL19" s="84"/>
      <c r="BM19" s="94">
        <f>IF(BH24&gt;=BJ24,0,1)</f>
        <v>0</v>
      </c>
      <c r="BN19" s="90">
        <f>IF(BQ24&gt;BS24,1,0)</f>
        <v>1</v>
      </c>
      <c r="BO19" s="84">
        <f>IF(BQ19&gt;BS19,1,0)</f>
        <v>1</v>
      </c>
      <c r="BP19" s="541" t="str">
        <f>IF(BQ24&gt;=3,"○",IF(BS24&gt;=3,"●",""))</f>
        <v>○</v>
      </c>
      <c r="BQ19" s="91">
        <f>'１次入力'!AC4</f>
        <v>25</v>
      </c>
      <c r="BR19" s="84" t="s">
        <v>10</v>
      </c>
      <c r="BS19" s="92">
        <f>'１次入力'!AG4</f>
        <v>17</v>
      </c>
      <c r="BT19" s="84">
        <f t="shared" si="0"/>
        <v>0</v>
      </c>
      <c r="BU19" s="84"/>
      <c r="BV19" s="94">
        <f>IF(BQ24&gt;=BS24,0,1)</f>
        <v>0</v>
      </c>
      <c r="BW19" s="89">
        <f>IF(BZ24&gt;CB24,1,0)</f>
        <v>0</v>
      </c>
      <c r="BX19" s="95">
        <f>IF(BZ19&gt;CB19,1,0)</f>
        <v>0</v>
      </c>
      <c r="BY19" s="541">
        <f>IF(BZ24&gt;=3,"○",IF(CB24&gt;=3,"●",""))</f>
      </c>
      <c r="BZ19" s="91">
        <f>'１次入力'!AK39</f>
      </c>
      <c r="CA19" s="84" t="s">
        <v>10</v>
      </c>
      <c r="CB19" s="92">
        <f>'１次入力'!AO39</f>
      </c>
      <c r="CC19" s="93">
        <f>IF(CB19&gt;BZ19,1,0)</f>
        <v>0</v>
      </c>
      <c r="CD19" s="86"/>
      <c r="CE19" s="94">
        <f>IF(BZ24&gt;=CB24,0,1)</f>
        <v>0</v>
      </c>
      <c r="CF19" s="89">
        <f>IF(CI24&gt;CK24,1,0)</f>
        <v>0</v>
      </c>
      <c r="CG19" s="95">
        <f>IF(CI19&gt;CK19,1,0)</f>
        <v>0</v>
      </c>
      <c r="CH19" s="541">
        <f>IF(CI24&gt;=3,"○",IF(CK24&gt;=3,"●",""))</f>
      </c>
      <c r="CI19" s="91">
        <f>'１次入力'!AK32</f>
      </c>
      <c r="CJ19" s="84" t="s">
        <v>10</v>
      </c>
      <c r="CK19" s="92">
        <f>'１次入力'!AO32</f>
      </c>
      <c r="CL19" s="84">
        <f>IF(CK19&gt;CI19,1,0)</f>
        <v>0</v>
      </c>
      <c r="CM19" s="84"/>
      <c r="CN19" s="94">
        <f>IF(CI24&gt;=CK24,0,1)</f>
        <v>0</v>
      </c>
      <c r="CO19" s="86"/>
      <c r="CP19" s="83"/>
      <c r="CQ19" s="83"/>
      <c r="CR19" s="84"/>
      <c r="CS19" s="83"/>
      <c r="CT19" s="83"/>
      <c r="CU19" s="85"/>
      <c r="CV19" s="85"/>
      <c r="CW19" s="83"/>
      <c r="CX19" s="96"/>
      <c r="CY19" s="86"/>
      <c r="CZ19" s="87"/>
      <c r="DA19" s="83"/>
      <c r="DB19" s="83"/>
      <c r="DC19" s="83"/>
      <c r="DD19" s="45"/>
    </row>
    <row r="20" spans="1:108" ht="18.75" customHeight="1">
      <c r="A20" s="553"/>
      <c r="B20" s="549"/>
      <c r="C20" s="95">
        <f>IF(C19=1,0,IF(G24="棄",1,0))</f>
        <v>0</v>
      </c>
      <c r="D20" s="27">
        <f>IF(F20&gt;H20,1,0)</f>
        <v>0</v>
      </c>
      <c r="E20" s="541"/>
      <c r="F20" s="91">
        <f>IF(AND(Z6=0,X6=0),"",Z6)</f>
      </c>
      <c r="G20" s="84" t="s">
        <v>10</v>
      </c>
      <c r="H20" s="92">
        <f>IF(AND(X6=0,Z6=0),"",X6)</f>
      </c>
      <c r="I20" s="93">
        <f>IF(H20&gt;F20,1,0)</f>
        <v>0</v>
      </c>
      <c r="J20" s="86"/>
      <c r="K20" s="93"/>
      <c r="L20" s="93">
        <f>IF(L19=1,0,IF(P24="棄",1,0))</f>
        <v>0</v>
      </c>
      <c r="M20" s="93">
        <f>IF(O20&gt;Q20,1,0)</f>
        <v>0</v>
      </c>
      <c r="N20" s="541"/>
      <c r="O20" s="91">
        <f>IF(AND(Z13=0,X13=0),"",Z13)</f>
      </c>
      <c r="P20" s="84" t="s">
        <v>10</v>
      </c>
      <c r="Q20" s="92">
        <f>IF(AND(X13=0,Z13=0),"",X13)</f>
      </c>
      <c r="R20" s="93">
        <f>IF(Q20&gt;O20,1,0)</f>
        <v>0</v>
      </c>
      <c r="S20" s="86"/>
      <c r="T20" s="93"/>
      <c r="U20" s="93"/>
      <c r="V20" s="93"/>
      <c r="W20" s="544"/>
      <c r="X20" s="545"/>
      <c r="Y20" s="545"/>
      <c r="Z20" s="545"/>
      <c r="AA20" s="545"/>
      <c r="AB20" s="558"/>
      <c r="AC20" s="93"/>
      <c r="AD20" s="93">
        <f>IF(AD19=1,0,IF(AH24="棄",1,0))</f>
        <v>0</v>
      </c>
      <c r="AE20" s="93">
        <f>IF(AG20&gt;AI20,1,0)</f>
        <v>0</v>
      </c>
      <c r="AF20" s="541"/>
      <c r="AG20" s="91">
        <f>'１次入力'!U61</f>
      </c>
      <c r="AH20" s="84" t="s">
        <v>10</v>
      </c>
      <c r="AI20" s="92">
        <f>'１次入力'!Y61</f>
      </c>
      <c r="AJ20" s="93">
        <f>IF(AI20&gt;AG20,1,0)</f>
        <v>0</v>
      </c>
      <c r="AK20" s="84"/>
      <c r="AL20" s="93"/>
      <c r="AM20" s="93">
        <f>IF(AM19=1,0,IF(AQ24="棄",1,0))</f>
        <v>0</v>
      </c>
      <c r="AN20" s="93">
        <f>IF(AP20&gt;AR20,1,0)</f>
        <v>0</v>
      </c>
      <c r="AO20" s="541"/>
      <c r="AP20" s="91">
        <f>'１次入力'!E26</f>
      </c>
      <c r="AQ20" s="84" t="s">
        <v>10</v>
      </c>
      <c r="AR20" s="92">
        <f>'１次入力'!I26</f>
      </c>
      <c r="AS20" s="93">
        <f>IF(AR20&gt;AP20,1,0)</f>
        <v>0</v>
      </c>
      <c r="AT20" s="84"/>
      <c r="AU20" s="93"/>
      <c r="AV20" s="93">
        <f>IF(AV19=1,0,IF(AZ24="棄",1,0))</f>
        <v>0</v>
      </c>
      <c r="AW20" s="93">
        <f>IF(AY20&gt;BA20,1,0)</f>
        <v>1</v>
      </c>
      <c r="AX20" s="541"/>
      <c r="AY20" s="91">
        <f>'１次入力'!M19</f>
        <v>25</v>
      </c>
      <c r="AZ20" s="84" t="s">
        <v>10</v>
      </c>
      <c r="BA20" s="92">
        <f>'１次入力'!Q19</f>
        <v>18</v>
      </c>
      <c r="BB20" s="93">
        <f>IF(BA20&gt;AY20,1,0)</f>
        <v>0</v>
      </c>
      <c r="BC20" s="84"/>
      <c r="BD20" s="93"/>
      <c r="BE20" s="93">
        <f>IF(BE19=1,0,IF(BI24="棄",1,0))</f>
        <v>0</v>
      </c>
      <c r="BF20" s="93">
        <f>IF(BH20&gt;BJ20,1,0)</f>
        <v>1</v>
      </c>
      <c r="BG20" s="541"/>
      <c r="BH20" s="91">
        <f>'１次入力'!AC12</f>
        <v>25</v>
      </c>
      <c r="BI20" s="84" t="s">
        <v>10</v>
      </c>
      <c r="BJ20" s="92">
        <f>'１次入力'!AG12</f>
        <v>20</v>
      </c>
      <c r="BK20" s="84">
        <f>IF(BJ20&gt;BH20,1,0)</f>
        <v>0</v>
      </c>
      <c r="BL20" s="84"/>
      <c r="BM20" s="84"/>
      <c r="BN20" s="93">
        <f>IF(BN19=1,0,IF(BR24="棄",1,0))</f>
        <v>0</v>
      </c>
      <c r="BO20" s="84">
        <f>IF(BQ20&gt;BS20,1,0)</f>
        <v>1</v>
      </c>
      <c r="BP20" s="541"/>
      <c r="BQ20" s="91">
        <f>'１次入力'!AC5</f>
        <v>25</v>
      </c>
      <c r="BR20" s="84" t="s">
        <v>10</v>
      </c>
      <c r="BS20" s="92">
        <f>'１次入力'!AG5</f>
        <v>20</v>
      </c>
      <c r="BT20" s="84">
        <f t="shared" si="0"/>
        <v>0</v>
      </c>
      <c r="BU20" s="84"/>
      <c r="BV20" s="84"/>
      <c r="BW20" s="95">
        <f>IF(BW19=1,0,IF(CA24="棄",1,0))</f>
        <v>0</v>
      </c>
      <c r="BX20" s="95">
        <f>IF(BZ20&gt;CB20,1,0)</f>
        <v>0</v>
      </c>
      <c r="BY20" s="541"/>
      <c r="BZ20" s="91">
        <f>'１次入力'!AK40</f>
      </c>
      <c r="CA20" s="84" t="s">
        <v>10</v>
      </c>
      <c r="CB20" s="92">
        <f>'１次入力'!AO40</f>
      </c>
      <c r="CC20" s="93">
        <f>IF(CB20&gt;BZ20,1,0)</f>
        <v>0</v>
      </c>
      <c r="CD20" s="86"/>
      <c r="CE20" s="84"/>
      <c r="CF20" s="95">
        <f>IF(CF19=1,0,IF(CJ24="棄",1,0))</f>
        <v>0</v>
      </c>
      <c r="CG20" s="95">
        <f>IF(CI20&gt;CK20,1,0)</f>
        <v>0</v>
      </c>
      <c r="CH20" s="541"/>
      <c r="CI20" s="91">
        <f>'１次入力'!AK33</f>
      </c>
      <c r="CJ20" s="84" t="s">
        <v>10</v>
      </c>
      <c r="CK20" s="92">
        <f>'１次入力'!AO33</f>
      </c>
      <c r="CL20" s="84">
        <f>IF(CK20&gt;CI20,1,0)</f>
        <v>0</v>
      </c>
      <c r="CM20" s="84"/>
      <c r="CN20" s="86"/>
      <c r="CO20" s="86"/>
      <c r="CP20" s="83"/>
      <c r="CQ20" s="83"/>
      <c r="CR20" s="84"/>
      <c r="CS20" s="83"/>
      <c r="CT20" s="83"/>
      <c r="CU20" s="85"/>
      <c r="CV20" s="85"/>
      <c r="CW20" s="83"/>
      <c r="CX20" s="96"/>
      <c r="CY20" s="96"/>
      <c r="CZ20" s="87"/>
      <c r="DA20" s="83"/>
      <c r="DB20" s="83"/>
      <c r="DC20" s="97"/>
      <c r="DD20" s="45"/>
    </row>
    <row r="21" spans="1:108" ht="18.75" customHeight="1">
      <c r="A21" s="553"/>
      <c r="B21" s="549"/>
      <c r="C21" s="54">
        <f>SUM(F19:F23)</f>
        <v>0</v>
      </c>
      <c r="D21" s="27">
        <f>IF(F21&gt;H21,1,0)</f>
        <v>0</v>
      </c>
      <c r="E21" s="541"/>
      <c r="F21" s="91">
        <f>IF(AND(Z7=0,X7=0),"",Z7)</f>
      </c>
      <c r="G21" s="84" t="s">
        <v>10</v>
      </c>
      <c r="H21" s="92">
        <f>IF(AND(X7=0,Z7=0),"",X7)</f>
      </c>
      <c r="I21" s="93">
        <f>IF(H21&gt;F21,1,0)</f>
        <v>0</v>
      </c>
      <c r="J21" s="86"/>
      <c r="K21" s="93">
        <f>SUM(H19:H23)</f>
        <v>0</v>
      </c>
      <c r="L21" s="76">
        <f>SUM(O19:O23)</f>
        <v>0</v>
      </c>
      <c r="M21" s="93">
        <f>IF(O21&gt;Q21,1,0)</f>
        <v>0</v>
      </c>
      <c r="N21" s="541"/>
      <c r="O21" s="91">
        <f>IF(AND(Z14=0,X14=0),"",Z14)</f>
      </c>
      <c r="P21" s="84" t="s">
        <v>10</v>
      </c>
      <c r="Q21" s="92">
        <f>IF(AND(X14=0,Z14=0),"",X14)</f>
      </c>
      <c r="R21" s="93">
        <f>IF(Q21&gt;O21,1,0)</f>
        <v>0</v>
      </c>
      <c r="S21" s="86"/>
      <c r="T21" s="93">
        <f>SUM(Q19:Q23)</f>
        <v>0</v>
      </c>
      <c r="U21" s="93"/>
      <c r="V21" s="93"/>
      <c r="W21" s="544"/>
      <c r="X21" s="545"/>
      <c r="Y21" s="545"/>
      <c r="Z21" s="545"/>
      <c r="AA21" s="545"/>
      <c r="AB21" s="558"/>
      <c r="AC21" s="93"/>
      <c r="AD21" s="76">
        <f>SUM(AG19:AG23)</f>
        <v>0</v>
      </c>
      <c r="AE21" s="93">
        <f>IF(AG21&gt;AI21,1,0)</f>
        <v>0</v>
      </c>
      <c r="AF21" s="541"/>
      <c r="AG21" s="91">
        <f>'１次入力'!U62</f>
      </c>
      <c r="AH21" s="84" t="s">
        <v>10</v>
      </c>
      <c r="AI21" s="92">
        <f>'１次入力'!Y62</f>
      </c>
      <c r="AJ21" s="93">
        <f>IF(AI21&gt;AG21,1,0)</f>
        <v>0</v>
      </c>
      <c r="AK21" s="84"/>
      <c r="AL21" s="93">
        <f>SUM(AI19:AI23)</f>
        <v>0</v>
      </c>
      <c r="AM21" s="76">
        <f>SUM(AP19:AP23)</f>
        <v>0</v>
      </c>
      <c r="AN21" s="93">
        <f>IF(AP21&gt;AR21,1,0)</f>
        <v>0</v>
      </c>
      <c r="AO21" s="541"/>
      <c r="AP21" s="91">
        <f>'１次入力'!E27</f>
      </c>
      <c r="AQ21" s="84" t="s">
        <v>10</v>
      </c>
      <c r="AR21" s="92">
        <f>'１次入力'!I27</f>
      </c>
      <c r="AS21" s="93">
        <f>IF(AR21&gt;AP21,1,0)</f>
        <v>0</v>
      </c>
      <c r="AT21" s="84"/>
      <c r="AU21" s="93">
        <f>SUM(AR19:AR23)</f>
        <v>0</v>
      </c>
      <c r="AV21" s="76">
        <f>SUM(AY19:AY23)</f>
        <v>75</v>
      </c>
      <c r="AW21" s="93">
        <f>IF(AY21&gt;BA21,1,0)</f>
        <v>1</v>
      </c>
      <c r="AX21" s="541"/>
      <c r="AY21" s="91">
        <f>'１次入力'!M20</f>
        <v>25</v>
      </c>
      <c r="AZ21" s="84" t="s">
        <v>10</v>
      </c>
      <c r="BA21" s="92">
        <f>'１次入力'!Q20</f>
        <v>20</v>
      </c>
      <c r="BB21" s="93">
        <f>IF(BA21&gt;AY21,1,0)</f>
        <v>0</v>
      </c>
      <c r="BC21" s="84"/>
      <c r="BD21" s="93">
        <f>SUM(BA19:BA23)</f>
        <v>55</v>
      </c>
      <c r="BE21" s="76">
        <f>SUM(BH19:BH23)</f>
        <v>75</v>
      </c>
      <c r="BF21" s="93">
        <f>IF(BH21&gt;BJ21,1,0)</f>
        <v>1</v>
      </c>
      <c r="BG21" s="541"/>
      <c r="BH21" s="91">
        <f>'１次入力'!AC13</f>
        <v>25</v>
      </c>
      <c r="BI21" s="84" t="s">
        <v>10</v>
      </c>
      <c r="BJ21" s="92">
        <f>'１次入力'!AG13</f>
        <v>15</v>
      </c>
      <c r="BK21" s="84">
        <f>IF(BJ21&gt;BH21,1,0)</f>
        <v>0</v>
      </c>
      <c r="BL21" s="84"/>
      <c r="BM21" s="84">
        <f>SUM(BJ19:BJ23)</f>
        <v>44</v>
      </c>
      <c r="BN21" s="99">
        <f>SUM(BQ19:BQ23)</f>
        <v>97</v>
      </c>
      <c r="BO21" s="84">
        <f>IF(BQ21&gt;BS21,1,0)</f>
        <v>0</v>
      </c>
      <c r="BP21" s="541"/>
      <c r="BQ21" s="91">
        <f>'１次入力'!AC6</f>
        <v>22</v>
      </c>
      <c r="BR21" s="84" t="s">
        <v>10</v>
      </c>
      <c r="BS21" s="92">
        <f>'１次入力'!AG6</f>
        <v>25</v>
      </c>
      <c r="BT21" s="84">
        <f t="shared" si="0"/>
        <v>1</v>
      </c>
      <c r="BU21" s="84"/>
      <c r="BV21" s="84">
        <f>SUM(BS19:BS23)</f>
        <v>78</v>
      </c>
      <c r="BW21" s="34">
        <f>SUM(BZ19:BZ23)</f>
        <v>0</v>
      </c>
      <c r="BX21" s="95">
        <f>IF(BZ21&gt;CB21,1,0)</f>
        <v>0</v>
      </c>
      <c r="BY21" s="541"/>
      <c r="BZ21" s="91">
        <f>'１次入力'!AK41</f>
      </c>
      <c r="CA21" s="84" t="s">
        <v>10</v>
      </c>
      <c r="CB21" s="92">
        <f>'１次入力'!AO41</f>
      </c>
      <c r="CC21" s="93">
        <f>IF(CB21&gt;BZ21,1,0)</f>
        <v>0</v>
      </c>
      <c r="CD21" s="86"/>
      <c r="CE21" s="84">
        <f>SUM(CB19:CB23)</f>
        <v>0</v>
      </c>
      <c r="CF21" s="85">
        <f>SUM(CI19:CI23)</f>
        <v>0</v>
      </c>
      <c r="CG21" s="95">
        <f>IF(CI21&gt;CK21,1,0)</f>
        <v>0</v>
      </c>
      <c r="CH21" s="541"/>
      <c r="CI21" s="91">
        <f>'１次入力'!AK34</f>
      </c>
      <c r="CJ21" s="84" t="s">
        <v>10</v>
      </c>
      <c r="CK21" s="92">
        <f>'１次入力'!AO34</f>
      </c>
      <c r="CL21" s="84">
        <f>IF(CK21&gt;CI21,1,0)</f>
        <v>0</v>
      </c>
      <c r="CM21" s="84"/>
      <c r="CN21" s="86">
        <f>SUM(CK19:CK23)</f>
        <v>0</v>
      </c>
      <c r="CO21" s="85">
        <f>CR21*100+CZ21*10+DD21</f>
        <v>131</v>
      </c>
      <c r="CP21" s="83">
        <f>C23+L23+U23+AD23+AM23+AV23+BE23+BN23+BW23+CF23</f>
        <v>3</v>
      </c>
      <c r="CQ21" s="83">
        <f>(CS21*2)+CT21</f>
        <v>6</v>
      </c>
      <c r="CR21" s="84">
        <f>RANK(CQ21,$CQ$6:$CQ$70)</f>
        <v>1</v>
      </c>
      <c r="CS21" s="83">
        <f>C19+L19+U19+AD19+AM19+AV19+BE19+BN19+BW19+CF19</f>
        <v>3</v>
      </c>
      <c r="CT21" s="83">
        <f>K19+T19+AC19+AL19+AU19+BD19+BM19+BV19+CE19+CN19-CU21</f>
        <v>0</v>
      </c>
      <c r="CU21" s="85">
        <f>C20+E20+L20+U20+AD20+AM20+AV20+BE20+BN20+BW20+CF20</f>
        <v>0</v>
      </c>
      <c r="CV21" s="85">
        <f>F24+O24+X24+AG24+AP24+AY24+BH24+BQ24+BZ24+CI24</f>
        <v>9</v>
      </c>
      <c r="CW21" s="83">
        <f>H24+Q24+Z24+AI24+AR24+BA24+BJ24+BS24+CB24+CK24</f>
        <v>1</v>
      </c>
      <c r="CX21" s="96">
        <f>IF(CY21=100,"MAX",CY21)</f>
        <v>9</v>
      </c>
      <c r="CY21" s="96">
        <f>IF(ISERROR(CV21/CW21),100,(CV21/CW21))</f>
        <v>9</v>
      </c>
      <c r="CZ21" s="87">
        <f>RANK(CY21,$CY$6:$CY$70)</f>
        <v>3</v>
      </c>
      <c r="DA21" s="83">
        <f>C21+L21+U21+AD21+AM21+AV21+BE21+BN21+BW21+CF21</f>
        <v>247</v>
      </c>
      <c r="DB21" s="83">
        <f>K21+T21+AC21+AL21+AU21+BD21+BM21+BV21+CE21+CN21</f>
        <v>177</v>
      </c>
      <c r="DC21" s="96">
        <f>IF(ISERROR(DA21/DB21),0,(DA21/DB21))</f>
        <v>1.3954802259887005</v>
      </c>
      <c r="DD21" s="45">
        <f>RANK(DC21,$DC$6:$DC$70)</f>
        <v>1</v>
      </c>
    </row>
    <row r="22" spans="1:108" ht="18.75" customHeight="1">
      <c r="A22" s="553"/>
      <c r="B22" s="549"/>
      <c r="C22" s="47"/>
      <c r="D22" s="27">
        <f>IF(F22&gt;H22,1,0)</f>
        <v>0</v>
      </c>
      <c r="E22" s="541"/>
      <c r="F22" s="91">
        <f>IF(AND(Z8=0,X8=0),"",Z8)</f>
      </c>
      <c r="G22" s="84" t="s">
        <v>10</v>
      </c>
      <c r="H22" s="92">
        <f>IF(AND(X8=0,Z8=0),"",X8)</f>
      </c>
      <c r="I22" s="93">
        <f>IF(H22&gt;F22,1,0)</f>
        <v>0</v>
      </c>
      <c r="J22" s="86"/>
      <c r="K22" s="93"/>
      <c r="L22" s="93"/>
      <c r="M22" s="93">
        <f>IF(O22&gt;Q22,1,0)</f>
        <v>0</v>
      </c>
      <c r="N22" s="541"/>
      <c r="O22" s="91">
        <f>IF(AND(Z15=0,X15=0),"",Z15)</f>
      </c>
      <c r="P22" s="84" t="s">
        <v>10</v>
      </c>
      <c r="Q22" s="92">
        <f>IF(AND(X15=0,Z15=0),"",X15)</f>
      </c>
      <c r="R22" s="93">
        <f>IF(Q22&gt;O22,1,0)</f>
        <v>0</v>
      </c>
      <c r="S22" s="86"/>
      <c r="T22" s="93"/>
      <c r="U22" s="93"/>
      <c r="V22" s="93"/>
      <c r="W22" s="544"/>
      <c r="X22" s="545"/>
      <c r="Y22" s="545"/>
      <c r="Z22" s="545"/>
      <c r="AA22" s="545"/>
      <c r="AB22" s="558"/>
      <c r="AC22" s="93"/>
      <c r="AD22" s="93"/>
      <c r="AE22" s="93">
        <f>IF(AG22&gt;AI22,1,0)</f>
        <v>0</v>
      </c>
      <c r="AF22" s="541"/>
      <c r="AG22" s="91">
        <f>'１次入力'!U63</f>
      </c>
      <c r="AH22" s="84" t="s">
        <v>10</v>
      </c>
      <c r="AI22" s="92">
        <f>'１次入力'!Y63</f>
      </c>
      <c r="AJ22" s="93">
        <f>IF(AI22&gt;AG22,1,0)</f>
        <v>0</v>
      </c>
      <c r="AK22" s="84"/>
      <c r="AL22" s="93"/>
      <c r="AM22" s="93"/>
      <c r="AN22" s="93">
        <f>IF(AP22&gt;AR22,1,0)</f>
        <v>0</v>
      </c>
      <c r="AO22" s="541"/>
      <c r="AP22" s="91">
        <f>'１次入力'!E28</f>
      </c>
      <c r="AQ22" s="84" t="s">
        <v>10</v>
      </c>
      <c r="AR22" s="92">
        <f>'１次入力'!I28</f>
      </c>
      <c r="AS22" s="93">
        <f>IF(AR22&gt;AP22,1,0)</f>
        <v>0</v>
      </c>
      <c r="AT22" s="84"/>
      <c r="AU22" s="93"/>
      <c r="AV22" s="93"/>
      <c r="AW22" s="93">
        <f>IF(AY22&gt;BA22,1,0)</f>
        <v>0</v>
      </c>
      <c r="AX22" s="541"/>
      <c r="AY22" s="91">
        <f>'１次入力'!M21</f>
      </c>
      <c r="AZ22" s="84" t="s">
        <v>10</v>
      </c>
      <c r="BA22" s="92">
        <f>'１次入力'!Q21</f>
      </c>
      <c r="BB22" s="93">
        <f>IF(BA22&gt;AY22,1,0)</f>
        <v>0</v>
      </c>
      <c r="BC22" s="84"/>
      <c r="BD22" s="93"/>
      <c r="BE22" s="93"/>
      <c r="BF22" s="93">
        <f>IF(BH22&gt;BJ22,1,0)</f>
        <v>0</v>
      </c>
      <c r="BG22" s="541"/>
      <c r="BH22" s="91">
        <f>'１次入力'!AC14</f>
      </c>
      <c r="BI22" s="84" t="s">
        <v>10</v>
      </c>
      <c r="BJ22" s="92">
        <f>'１次入力'!AG14</f>
      </c>
      <c r="BK22" s="84">
        <f>IF(BJ22&gt;BH22,1,0)</f>
        <v>0</v>
      </c>
      <c r="BL22" s="84"/>
      <c r="BM22" s="84"/>
      <c r="BN22" s="84"/>
      <c r="BO22" s="84">
        <f>IF(BQ22&gt;BS22,1,0)</f>
        <v>1</v>
      </c>
      <c r="BP22" s="541"/>
      <c r="BQ22" s="91">
        <f>'１次入力'!AC7</f>
        <v>25</v>
      </c>
      <c r="BR22" s="84" t="s">
        <v>10</v>
      </c>
      <c r="BS22" s="92">
        <f>'１次入力'!AG7</f>
        <v>16</v>
      </c>
      <c r="BT22" s="84">
        <f t="shared" si="0"/>
        <v>0</v>
      </c>
      <c r="BU22" s="84"/>
      <c r="BV22" s="84"/>
      <c r="BW22" s="85"/>
      <c r="BX22" s="95">
        <f>IF(BZ22&gt;CB22,1,0)</f>
        <v>0</v>
      </c>
      <c r="BY22" s="541"/>
      <c r="BZ22" s="91">
        <f>'１次入力'!AK42</f>
      </c>
      <c r="CA22" s="84" t="s">
        <v>10</v>
      </c>
      <c r="CB22" s="92">
        <f>'１次入力'!AO42</f>
      </c>
      <c r="CC22" s="93">
        <f>IF(CB22&gt;BZ22,1,0)</f>
        <v>0</v>
      </c>
      <c r="CD22" s="86"/>
      <c r="CE22" s="84"/>
      <c r="CF22" s="84"/>
      <c r="CG22" s="95">
        <f>IF(CI22&gt;CK22,1,0)</f>
        <v>0</v>
      </c>
      <c r="CH22" s="541"/>
      <c r="CI22" s="91">
        <f>'１次入力'!AK35</f>
      </c>
      <c r="CJ22" s="84" t="s">
        <v>10</v>
      </c>
      <c r="CK22" s="92">
        <f>'１次入力'!AO35</f>
      </c>
      <c r="CL22" s="84">
        <f>IF(CK22&gt;CI22,1,0)</f>
        <v>0</v>
      </c>
      <c r="CM22" s="84"/>
      <c r="CN22" s="86"/>
      <c r="CO22" s="86"/>
      <c r="CP22" s="83"/>
      <c r="CQ22" s="83"/>
      <c r="CR22" s="84"/>
      <c r="CS22" s="83"/>
      <c r="CT22" s="83"/>
      <c r="CU22" s="85"/>
      <c r="CV22" s="85"/>
      <c r="CW22" s="83"/>
      <c r="CX22" s="96"/>
      <c r="CY22" s="96"/>
      <c r="CZ22" s="87"/>
      <c r="DA22" s="83"/>
      <c r="DB22" s="83"/>
      <c r="DC22" s="97"/>
      <c r="DD22" s="45"/>
    </row>
    <row r="23" spans="1:108" ht="18.75" customHeight="1">
      <c r="A23" s="553"/>
      <c r="B23" s="549"/>
      <c r="C23" s="47">
        <f>IF(F24=H24,0,1)</f>
        <v>0</v>
      </c>
      <c r="D23" s="27">
        <f>IF(F23&gt;H23,1,0)</f>
        <v>0</v>
      </c>
      <c r="E23" s="541"/>
      <c r="F23" s="91">
        <f>IF(AND(Z9=0,X9=0),"",Z9)</f>
      </c>
      <c r="G23" s="84" t="s">
        <v>10</v>
      </c>
      <c r="H23" s="92">
        <f>IF(AND(X9=0,Z9=0),"",X9)</f>
      </c>
      <c r="I23" s="93">
        <f>IF(H23&gt;F23,1,0)</f>
        <v>0</v>
      </c>
      <c r="J23" s="86"/>
      <c r="K23" s="93"/>
      <c r="L23" s="93">
        <f>IF(O24=Q24,0,1)</f>
        <v>0</v>
      </c>
      <c r="M23" s="93">
        <f>IF(O23&gt;Q23,1,0)</f>
        <v>0</v>
      </c>
      <c r="N23" s="541"/>
      <c r="O23" s="91">
        <f>IF(AND(Z16=0,X16=0),"",Z16)</f>
      </c>
      <c r="P23" s="84" t="s">
        <v>10</v>
      </c>
      <c r="Q23" s="92">
        <f>IF(AND(X16=0,Z16=0),"",X16)</f>
      </c>
      <c r="R23" s="93">
        <f>IF(Q23&gt;O23,1,0)</f>
        <v>0</v>
      </c>
      <c r="S23" s="86"/>
      <c r="T23" s="93"/>
      <c r="U23" s="93"/>
      <c r="V23" s="93"/>
      <c r="W23" s="544"/>
      <c r="X23" s="545"/>
      <c r="Y23" s="545"/>
      <c r="Z23" s="545"/>
      <c r="AA23" s="545"/>
      <c r="AB23" s="558"/>
      <c r="AC23" s="93"/>
      <c r="AD23" s="93">
        <f>IF(AG24=AI24,0,1)</f>
        <v>0</v>
      </c>
      <c r="AE23" s="93">
        <f>IF(AG23&gt;AI23,1,0)</f>
        <v>0</v>
      </c>
      <c r="AF23" s="541"/>
      <c r="AG23" s="91">
        <f>'１次入力'!U64</f>
      </c>
      <c r="AH23" s="84" t="s">
        <v>10</v>
      </c>
      <c r="AI23" s="92">
        <f>'１次入力'!Y64</f>
      </c>
      <c r="AJ23" s="93">
        <f>IF(AI23&gt;AG23,1,0)</f>
        <v>0</v>
      </c>
      <c r="AK23" s="84"/>
      <c r="AL23" s="93"/>
      <c r="AM23" s="93">
        <f>IF(AP24=AR24,0,1)</f>
        <v>0</v>
      </c>
      <c r="AN23" s="93">
        <f>IF(AP23&gt;AR23,1,0)</f>
        <v>0</v>
      </c>
      <c r="AO23" s="541"/>
      <c r="AP23" s="91">
        <f>'１次入力'!E29</f>
      </c>
      <c r="AQ23" s="84" t="s">
        <v>10</v>
      </c>
      <c r="AR23" s="92">
        <f>'１次入力'!I29</f>
      </c>
      <c r="AS23" s="93">
        <f>IF(AR23&gt;AP23,1,0)</f>
        <v>0</v>
      </c>
      <c r="AT23" s="84"/>
      <c r="AU23" s="93"/>
      <c r="AV23" s="93">
        <f>IF(AY24=BA24,0,1)</f>
        <v>1</v>
      </c>
      <c r="AW23" s="93">
        <f>IF(AY23&gt;BA23,1,0)</f>
        <v>0</v>
      </c>
      <c r="AX23" s="541"/>
      <c r="AY23" s="91">
        <f>'１次入力'!M22</f>
      </c>
      <c r="AZ23" s="84" t="s">
        <v>10</v>
      </c>
      <c r="BA23" s="92">
        <f>'１次入力'!Q22</f>
      </c>
      <c r="BB23" s="93">
        <f>IF(BA23&gt;AY23,1,0)</f>
        <v>0</v>
      </c>
      <c r="BC23" s="84"/>
      <c r="BD23" s="93"/>
      <c r="BE23" s="93">
        <f>IF(BH24=BJ24,0,1)</f>
        <v>1</v>
      </c>
      <c r="BF23" s="93">
        <f>IF(BH23&gt;BJ23,1,0)</f>
        <v>0</v>
      </c>
      <c r="BG23" s="541"/>
      <c r="BH23" s="91">
        <f>'１次入力'!AC15</f>
      </c>
      <c r="BI23" s="84" t="s">
        <v>10</v>
      </c>
      <c r="BJ23" s="92">
        <f>'１次入力'!AG15</f>
      </c>
      <c r="BK23" s="84">
        <f>IF(BJ23&gt;BH23,1,0)</f>
        <v>0</v>
      </c>
      <c r="BL23" s="84"/>
      <c r="BM23" s="84"/>
      <c r="BN23" s="84">
        <f>IF(BQ24=BS24,0,1)</f>
        <v>1</v>
      </c>
      <c r="BO23" s="84">
        <f>IF(BQ23&gt;BS23,1,0)</f>
        <v>0</v>
      </c>
      <c r="BP23" s="541"/>
      <c r="BQ23" s="91">
        <f>'１次入力'!AC8</f>
      </c>
      <c r="BR23" s="84" t="s">
        <v>10</v>
      </c>
      <c r="BS23" s="92">
        <f>'１次入力'!AG8</f>
      </c>
      <c r="BT23" s="84">
        <f t="shared" si="0"/>
        <v>0</v>
      </c>
      <c r="BU23" s="84"/>
      <c r="BV23" s="84"/>
      <c r="BW23" s="85">
        <f>IF(BZ24=CB24,0,1)</f>
        <v>0</v>
      </c>
      <c r="BX23" s="95">
        <f>IF(BZ23&gt;CB23,1,0)</f>
        <v>0</v>
      </c>
      <c r="BY23" s="541"/>
      <c r="BZ23" s="91">
        <f>'１次入力'!AK43</f>
      </c>
      <c r="CA23" s="84" t="s">
        <v>10</v>
      </c>
      <c r="CB23" s="92">
        <f>'１次入力'!AO43</f>
      </c>
      <c r="CC23" s="93">
        <f>IF(CB23&gt;BZ23,1,0)</f>
        <v>0</v>
      </c>
      <c r="CD23" s="86"/>
      <c r="CE23" s="84"/>
      <c r="CF23" s="85">
        <f>IF(CI24=CK24,0,1)</f>
        <v>0</v>
      </c>
      <c r="CG23" s="95">
        <f>IF(CI23&gt;CK23,1,0)</f>
        <v>0</v>
      </c>
      <c r="CH23" s="541"/>
      <c r="CI23" s="91">
        <f>'１次入力'!AK36</f>
      </c>
      <c r="CJ23" s="84" t="s">
        <v>10</v>
      </c>
      <c r="CK23" s="92">
        <f>'１次入力'!AO36</f>
      </c>
      <c r="CL23" s="84">
        <f>IF(CK23&gt;CI23,1,0)</f>
        <v>0</v>
      </c>
      <c r="CM23" s="84"/>
      <c r="CN23" s="86"/>
      <c r="CO23" s="86"/>
      <c r="CP23" s="83"/>
      <c r="CQ23" s="83"/>
      <c r="CR23" s="84"/>
      <c r="CS23" s="83"/>
      <c r="CT23" s="83"/>
      <c r="CU23" s="85"/>
      <c r="CV23" s="85"/>
      <c r="CW23" s="83"/>
      <c r="CX23" s="96"/>
      <c r="CY23" s="96"/>
      <c r="CZ23" s="87"/>
      <c r="DA23" s="83"/>
      <c r="DB23" s="83"/>
      <c r="DC23" s="97"/>
      <c r="DD23" s="45"/>
    </row>
    <row r="24" spans="1:108" s="50" customFormat="1" ht="18.75" customHeight="1">
      <c r="A24" s="554"/>
      <c r="B24" s="550"/>
      <c r="C24" s="51"/>
      <c r="D24" s="49"/>
      <c r="E24" s="121"/>
      <c r="F24" s="115">
        <f>SUM(D19:D23)</f>
        <v>0</v>
      </c>
      <c r="G24" s="115" t="str">
        <f>+Y10</f>
        <v>-</v>
      </c>
      <c r="H24" s="115">
        <f>SUM(I19:I23)</f>
        <v>0</v>
      </c>
      <c r="I24" s="116"/>
      <c r="J24" s="117"/>
      <c r="K24" s="116"/>
      <c r="L24" s="116"/>
      <c r="M24" s="116"/>
      <c r="N24" s="118"/>
      <c r="O24" s="115">
        <f>SUM(M19:M23)</f>
        <v>0</v>
      </c>
      <c r="P24" s="115" t="str">
        <f>+Y17</f>
        <v>-</v>
      </c>
      <c r="Q24" s="115">
        <f>SUM(R19:R23)</f>
        <v>0</v>
      </c>
      <c r="R24" s="93"/>
      <c r="S24" s="86"/>
      <c r="T24" s="93"/>
      <c r="U24" s="93"/>
      <c r="V24" s="93"/>
      <c r="W24" s="546"/>
      <c r="X24" s="547"/>
      <c r="Y24" s="547"/>
      <c r="Z24" s="547"/>
      <c r="AA24" s="547"/>
      <c r="AB24" s="559"/>
      <c r="AC24" s="93"/>
      <c r="AD24" s="93"/>
      <c r="AE24" s="76"/>
      <c r="AF24" s="85"/>
      <c r="AG24" s="115">
        <f>SUM(AE19:AE23)</f>
        <v>0</v>
      </c>
      <c r="AH24" s="134" t="s">
        <v>21</v>
      </c>
      <c r="AI24" s="115">
        <f>SUM(AJ19:AJ23)</f>
        <v>0</v>
      </c>
      <c r="AJ24" s="116"/>
      <c r="AK24" s="115"/>
      <c r="AL24" s="116"/>
      <c r="AM24" s="116"/>
      <c r="AN24" s="116"/>
      <c r="AO24" s="118"/>
      <c r="AP24" s="115">
        <f>SUM(AN19:AN23)</f>
        <v>0</v>
      </c>
      <c r="AQ24" s="134" t="s">
        <v>21</v>
      </c>
      <c r="AR24" s="115">
        <f>SUM(AS19:AS23)</f>
        <v>0</v>
      </c>
      <c r="AS24" s="116"/>
      <c r="AT24" s="115"/>
      <c r="AU24" s="116"/>
      <c r="AV24" s="116"/>
      <c r="AW24" s="116"/>
      <c r="AX24" s="118"/>
      <c r="AY24" s="115">
        <f>SUM(AW19:AW23)</f>
        <v>3</v>
      </c>
      <c r="AZ24" s="134" t="s">
        <v>21</v>
      </c>
      <c r="BA24" s="115">
        <f>SUM(BB19:BB23)</f>
        <v>0</v>
      </c>
      <c r="BB24" s="116"/>
      <c r="BC24" s="115"/>
      <c r="BD24" s="116"/>
      <c r="BE24" s="116"/>
      <c r="BF24" s="116"/>
      <c r="BG24" s="118"/>
      <c r="BH24" s="115">
        <f>SUM(BF19:BF23)</f>
        <v>3</v>
      </c>
      <c r="BI24" s="134" t="s">
        <v>21</v>
      </c>
      <c r="BJ24" s="115">
        <f>SUM(BK19:BK23)</f>
        <v>0</v>
      </c>
      <c r="BK24" s="115"/>
      <c r="BL24" s="115"/>
      <c r="BM24" s="115"/>
      <c r="BN24" s="115"/>
      <c r="BO24" s="120"/>
      <c r="BP24" s="121"/>
      <c r="BQ24" s="115">
        <f>SUM(BO19:BO23)</f>
        <v>3</v>
      </c>
      <c r="BR24" s="134" t="s">
        <v>21</v>
      </c>
      <c r="BS24" s="115">
        <f>SUM(BT19:BT23)</f>
        <v>1</v>
      </c>
      <c r="BT24" s="84"/>
      <c r="BU24" s="84"/>
      <c r="BV24" s="100"/>
      <c r="BW24" s="101"/>
      <c r="BX24" s="119"/>
      <c r="BY24" s="118"/>
      <c r="BZ24" s="115">
        <f>SUM(BX19:BX23)</f>
        <v>0</v>
      </c>
      <c r="CA24" s="134" t="s">
        <v>21</v>
      </c>
      <c r="CB24" s="115">
        <f>SUM(CC19:CC23)</f>
        <v>0</v>
      </c>
      <c r="CC24" s="116"/>
      <c r="CD24" s="117"/>
      <c r="CE24" s="115"/>
      <c r="CF24" s="115"/>
      <c r="CG24" s="119"/>
      <c r="CH24" s="118"/>
      <c r="CI24" s="115">
        <f>SUM(CG19:CG23)</f>
        <v>0</v>
      </c>
      <c r="CJ24" s="134" t="s">
        <v>21</v>
      </c>
      <c r="CK24" s="115">
        <f>SUM(CL19:CL23)</f>
        <v>0</v>
      </c>
      <c r="CL24" s="115"/>
      <c r="CM24" s="115"/>
      <c r="CN24" s="117"/>
      <c r="CO24" s="117"/>
      <c r="CP24" s="102"/>
      <c r="CQ24" s="102"/>
      <c r="CR24" s="100"/>
      <c r="CS24" s="102"/>
      <c r="CT24" s="102"/>
      <c r="CU24" s="101"/>
      <c r="CV24" s="101"/>
      <c r="CW24" s="83"/>
      <c r="CX24" s="96"/>
      <c r="CY24" s="96"/>
      <c r="CZ24" s="104"/>
      <c r="DA24" s="102"/>
      <c r="DB24" s="102"/>
      <c r="DC24" s="105"/>
      <c r="DD24" s="53"/>
    </row>
    <row r="25" spans="1:108" s="50" customFormat="1" ht="18.75" customHeight="1">
      <c r="A25" s="552">
        <f>RANK(CO28,$CO$7:$CO$70,1)</f>
        <v>5</v>
      </c>
      <c r="B25" s="548" t="str">
        <f>AF3</f>
        <v>大東文化</v>
      </c>
      <c r="C25" s="51"/>
      <c r="D25" s="49"/>
      <c r="E25" s="128"/>
      <c r="F25" s="94"/>
      <c r="G25" s="94"/>
      <c r="H25" s="94"/>
      <c r="I25" s="90"/>
      <c r="J25" s="107"/>
      <c r="K25" s="90"/>
      <c r="L25" s="90"/>
      <c r="M25" s="90"/>
      <c r="N25" s="129"/>
      <c r="O25" s="94"/>
      <c r="P25" s="94"/>
      <c r="Q25" s="94"/>
      <c r="R25" s="90"/>
      <c r="S25" s="107"/>
      <c r="T25" s="90"/>
      <c r="U25" s="90"/>
      <c r="V25" s="90"/>
      <c r="W25" s="94"/>
      <c r="X25" s="94"/>
      <c r="Y25" s="94"/>
      <c r="Z25" s="94"/>
      <c r="AA25" s="90"/>
      <c r="AB25" s="94"/>
      <c r="AC25" s="90"/>
      <c r="AD25" s="90"/>
      <c r="AE25" s="81"/>
      <c r="AF25" s="542"/>
      <c r="AG25" s="543"/>
      <c r="AH25" s="543"/>
      <c r="AI25" s="543"/>
      <c r="AJ25" s="543"/>
      <c r="AK25" s="543"/>
      <c r="AL25" s="90"/>
      <c r="AM25" s="90"/>
      <c r="AN25" s="90"/>
      <c r="AO25" s="129"/>
      <c r="AP25" s="94"/>
      <c r="AQ25" s="94"/>
      <c r="AR25" s="94"/>
      <c r="AS25" s="90"/>
      <c r="AT25" s="94"/>
      <c r="AU25" s="90"/>
      <c r="AV25" s="90"/>
      <c r="AW25" s="90"/>
      <c r="AX25" s="129"/>
      <c r="AY25" s="94"/>
      <c r="AZ25" s="94"/>
      <c r="BA25" s="94"/>
      <c r="BB25" s="90"/>
      <c r="BC25" s="94"/>
      <c r="BD25" s="90"/>
      <c r="BE25" s="90"/>
      <c r="BF25" s="90"/>
      <c r="BG25" s="129"/>
      <c r="BH25" s="94"/>
      <c r="BI25" s="94"/>
      <c r="BJ25" s="94"/>
      <c r="BK25" s="94"/>
      <c r="BL25" s="94"/>
      <c r="BM25" s="94"/>
      <c r="BN25" s="94"/>
      <c r="BO25" s="108"/>
      <c r="BP25" s="128"/>
      <c r="BQ25" s="94"/>
      <c r="BR25" s="94"/>
      <c r="BS25" s="94"/>
      <c r="BT25" s="94"/>
      <c r="BU25" s="94"/>
      <c r="BV25" s="84"/>
      <c r="BW25" s="85"/>
      <c r="BX25" s="89"/>
      <c r="BY25" s="129"/>
      <c r="BZ25" s="94"/>
      <c r="CA25" s="94"/>
      <c r="CB25" s="94"/>
      <c r="CC25" s="90"/>
      <c r="CD25" s="107"/>
      <c r="CE25" s="94"/>
      <c r="CF25" s="94"/>
      <c r="CG25" s="89"/>
      <c r="CH25" s="129"/>
      <c r="CI25" s="94"/>
      <c r="CJ25" s="94"/>
      <c r="CK25" s="94"/>
      <c r="CL25" s="94"/>
      <c r="CM25" s="94"/>
      <c r="CN25" s="107"/>
      <c r="CO25" s="107"/>
      <c r="CP25" s="109"/>
      <c r="CQ25" s="109"/>
      <c r="CR25" s="94"/>
      <c r="CS25" s="109"/>
      <c r="CT25" s="109"/>
      <c r="CU25" s="106"/>
      <c r="CV25" s="106"/>
      <c r="CW25" s="109"/>
      <c r="CX25" s="110"/>
      <c r="CY25" s="110"/>
      <c r="CZ25" s="111"/>
      <c r="DA25" s="109"/>
      <c r="DB25" s="109"/>
      <c r="DC25" s="112"/>
      <c r="DD25" s="53"/>
    </row>
    <row r="26" spans="1:108" ht="18.75" customHeight="1">
      <c r="A26" s="553"/>
      <c r="B26" s="549"/>
      <c r="C26" s="89">
        <f>IF(F31&gt;H31,1,0)</f>
        <v>0</v>
      </c>
      <c r="D26" s="46">
        <f>IF(F26&gt;H26,1,0)</f>
        <v>0</v>
      </c>
      <c r="E26" s="541">
        <f>IF(F31&gt;=3,"○",IF(H31&gt;=3,"●",""))</f>
      </c>
      <c r="F26" s="91">
        <f>IF(AND(AI5=0,AG5=0),"",AI5)</f>
      </c>
      <c r="G26" s="84" t="s">
        <v>10</v>
      </c>
      <c r="H26" s="92">
        <f>IF(AND(AI5=0,AG5=0),"",AG5)</f>
      </c>
      <c r="I26" s="93">
        <f>IF(H26&gt;F26,1,0)</f>
        <v>0</v>
      </c>
      <c r="J26" s="86"/>
      <c r="K26" s="85">
        <f>IF(F31&gt;=H31,0,1)</f>
        <v>0</v>
      </c>
      <c r="L26" s="90">
        <f>IF(O31&gt;Q31,1,0)</f>
        <v>0</v>
      </c>
      <c r="M26" s="93">
        <f>IF(O26&gt;Q26,1,0)</f>
        <v>0</v>
      </c>
      <c r="N26" s="541">
        <f>IF(O31&gt;=3,"○",IF(Q31&gt;=3,"●",""))</f>
      </c>
      <c r="O26" s="91">
        <f>IF(AND(AG12=0,AI12=0),"",AI12)</f>
      </c>
      <c r="P26" s="84" t="s">
        <v>10</v>
      </c>
      <c r="Q26" s="92">
        <f>IF(AND(AG12=0,AI12=0),"",AG12)</f>
      </c>
      <c r="R26" s="93">
        <f>IF(Q26&gt;O26,1,0)</f>
        <v>0</v>
      </c>
      <c r="S26" s="86"/>
      <c r="T26" s="94">
        <f>IF(O31&gt;=Q31,0,1)</f>
        <v>0</v>
      </c>
      <c r="U26" s="90">
        <f>IF(X31&gt;Z31,1,0)</f>
        <v>0</v>
      </c>
      <c r="V26" s="93">
        <f>IF(X26&gt;Z26,1,0)</f>
        <v>0</v>
      </c>
      <c r="W26" s="541">
        <f>IF(X31&gt;=3,"○",IF(Z31&gt;=3,"●",""))</f>
      </c>
      <c r="X26" s="91">
        <f>IF(AND(AG19=0,AI19=0),"",AI19)</f>
      </c>
      <c r="Y26" s="84" t="s">
        <v>10</v>
      </c>
      <c r="Z26" s="92">
        <f>IF(AND(AG19=0,AI19=0),"",AG19)</f>
      </c>
      <c r="AA26" s="93">
        <f>IF(Z26&gt;X26,1,0)</f>
        <v>0</v>
      </c>
      <c r="AB26" s="86"/>
      <c r="AC26" s="94">
        <f>IF(X31&gt;=Z31,0,1)</f>
        <v>0</v>
      </c>
      <c r="AD26" s="93"/>
      <c r="AE26" s="93"/>
      <c r="AF26" s="544"/>
      <c r="AG26" s="545"/>
      <c r="AH26" s="545"/>
      <c r="AI26" s="545"/>
      <c r="AJ26" s="545"/>
      <c r="AK26" s="545"/>
      <c r="AL26" s="93"/>
      <c r="AM26" s="90">
        <f>IF(AP31&gt;AR31,1,0)</f>
        <v>0</v>
      </c>
      <c r="AN26" s="93">
        <f>IF(AP26&gt;AR26,1,0)</f>
        <v>0</v>
      </c>
      <c r="AO26" s="541" t="str">
        <f>IF(AP31&gt;=3,"○",IF(AR31&gt;=3,"●",""))</f>
        <v>●</v>
      </c>
      <c r="AP26" s="91">
        <f>'１次入力'!U18</f>
        <v>18</v>
      </c>
      <c r="AQ26" s="84" t="s">
        <v>10</v>
      </c>
      <c r="AR26" s="92">
        <f>'１次入力'!Y18</f>
        <v>25</v>
      </c>
      <c r="AS26" s="93">
        <f>IF(AR26&gt;AP26,1,0)</f>
        <v>1</v>
      </c>
      <c r="AT26" s="84"/>
      <c r="AU26" s="94">
        <f>IF(AP31&gt;=AR31,0,1)</f>
        <v>1</v>
      </c>
      <c r="AV26" s="90">
        <f>IF(AY31&gt;BA31,1,0)</f>
        <v>1</v>
      </c>
      <c r="AW26" s="93">
        <f>IF(AY26&gt;BA26,1,0)</f>
        <v>1</v>
      </c>
      <c r="AX26" s="541" t="str">
        <f>IF(AY31&gt;=3,"○",IF(BA31&gt;=3,"●",""))</f>
        <v>○</v>
      </c>
      <c r="AY26" s="91">
        <f>'１次入力'!AK11</f>
        <v>25</v>
      </c>
      <c r="AZ26" s="84" t="s">
        <v>10</v>
      </c>
      <c r="BA26" s="92">
        <f>'１次入力'!AO11</f>
        <v>19</v>
      </c>
      <c r="BB26" s="93">
        <f>IF(BA26&gt;AY26,1,0)</f>
        <v>0</v>
      </c>
      <c r="BC26" s="84"/>
      <c r="BD26" s="94">
        <f>IF(AY31&gt;=BA31,0,1)</f>
        <v>0</v>
      </c>
      <c r="BE26" s="90">
        <f>IF(BH31&gt;BJ31,1,0)</f>
        <v>1</v>
      </c>
      <c r="BF26" s="93">
        <f>IF(BH26&gt;BJ26,1,0)</f>
        <v>1</v>
      </c>
      <c r="BG26" s="541" t="str">
        <f>IF(BH31&gt;=3,"○",IF(BJ31&gt;=3,"●",""))</f>
        <v>○</v>
      </c>
      <c r="BH26" s="91">
        <f>'１次入力'!E4</f>
        <v>25</v>
      </c>
      <c r="BI26" s="84" t="s">
        <v>10</v>
      </c>
      <c r="BJ26" s="92">
        <f>'１次入力'!I4</f>
        <v>12</v>
      </c>
      <c r="BK26" s="84">
        <f>IF(BJ26&gt;BH26,1,0)</f>
        <v>0</v>
      </c>
      <c r="BL26" s="84"/>
      <c r="BM26" s="94">
        <f>IF(BH31&gt;=BJ31,0,1)</f>
        <v>0</v>
      </c>
      <c r="BN26" s="90">
        <f>IF(BQ31&gt;BS31,1,0)</f>
        <v>0</v>
      </c>
      <c r="BO26" s="84">
        <f>IF(BQ26&gt;BS26,1,0)</f>
        <v>0</v>
      </c>
      <c r="BP26" s="541">
        <f>IF(BQ31&gt;=3,"○",IF(BS31&gt;=3,"●",""))</f>
      </c>
      <c r="BQ26" s="91">
        <f>'１次入力'!AC39</f>
      </c>
      <c r="BR26" s="84" t="s">
        <v>10</v>
      </c>
      <c r="BS26" s="92">
        <f>'１次入力'!AG39</f>
      </c>
      <c r="BT26" s="84">
        <f t="shared" si="0"/>
        <v>0</v>
      </c>
      <c r="BU26" s="84"/>
      <c r="BV26" s="94">
        <f>IF(BQ31&gt;=BS31,0,1)</f>
        <v>0</v>
      </c>
      <c r="BW26" s="89">
        <f>IF(BZ31&gt;CB31,1,0)</f>
        <v>0</v>
      </c>
      <c r="BX26" s="95">
        <f>IF(BZ26&gt;CB26,1,0)</f>
        <v>0</v>
      </c>
      <c r="BY26" s="541">
        <f>IF(BZ31&gt;=3,"○",IF(CB31&gt;=3,"●",""))</f>
      </c>
      <c r="BZ26" s="91">
        <f>'１次入力'!M32</f>
      </c>
      <c r="CA26" s="84" t="s">
        <v>10</v>
      </c>
      <c r="CB26" s="92">
        <f>'１次入力'!Q32</f>
      </c>
      <c r="CC26" s="93">
        <f>IF(CB26&gt;BZ26,1,0)</f>
        <v>0</v>
      </c>
      <c r="CD26" s="86"/>
      <c r="CE26" s="94">
        <f>IF(BZ31&gt;=CB31,0,1)</f>
        <v>0</v>
      </c>
      <c r="CF26" s="89">
        <f>IF(CI31&gt;CK31,1,0)</f>
        <v>0</v>
      </c>
      <c r="CG26" s="95">
        <f>IF(CI26&gt;CK26,1,0)</f>
        <v>0</v>
      </c>
      <c r="CH26" s="541">
        <f>IF(CI31&gt;=3,"○",IF(CK31&gt;=3,"●",""))</f>
      </c>
      <c r="CI26" s="91">
        <f>'１次入力'!M25</f>
      </c>
      <c r="CJ26" s="84" t="s">
        <v>10</v>
      </c>
      <c r="CK26" s="92">
        <f>'１次入力'!Q25</f>
      </c>
      <c r="CL26" s="84">
        <f>IF(CK26&gt;CI26,1,0)</f>
        <v>0</v>
      </c>
      <c r="CM26" s="84"/>
      <c r="CN26" s="94">
        <f>IF(CI31&gt;=CK31,0,1)</f>
        <v>0</v>
      </c>
      <c r="CO26" s="86"/>
      <c r="CP26" s="83"/>
      <c r="CQ26" s="83"/>
      <c r="CR26" s="84"/>
      <c r="CS26" s="83"/>
      <c r="CT26" s="83"/>
      <c r="CU26" s="85"/>
      <c r="CV26" s="85"/>
      <c r="CW26" s="83"/>
      <c r="CX26" s="96"/>
      <c r="CY26" s="86"/>
      <c r="CZ26" s="87"/>
      <c r="DA26" s="83"/>
      <c r="DB26" s="83"/>
      <c r="DC26" s="83"/>
      <c r="DD26" s="55"/>
    </row>
    <row r="27" spans="1:108" ht="18.75" customHeight="1">
      <c r="A27" s="553"/>
      <c r="B27" s="549"/>
      <c r="C27" s="95">
        <f>IF(C26=1,0,IF(G31="棄",1,0))</f>
        <v>0</v>
      </c>
      <c r="D27" s="27">
        <f>IF(F27&gt;H27,1,0)</f>
        <v>0</v>
      </c>
      <c r="E27" s="541"/>
      <c r="F27" s="91">
        <f>IF(AND(AI6=0,AG6=0),"",AI6)</f>
      </c>
      <c r="G27" s="84" t="s">
        <v>10</v>
      </c>
      <c r="H27" s="92">
        <f>IF(AND(AI6=0,AG6=0),"",AG6)</f>
      </c>
      <c r="I27" s="93">
        <f>IF(H27&gt;F27,1,0)</f>
        <v>0</v>
      </c>
      <c r="J27" s="86"/>
      <c r="K27" s="93"/>
      <c r="L27" s="93">
        <f>IF(L26=1,0,IF(P31="棄",1,0))</f>
        <v>0</v>
      </c>
      <c r="M27" s="93">
        <f>IF(O27&gt;Q27,1,0)</f>
        <v>0</v>
      </c>
      <c r="N27" s="541"/>
      <c r="O27" s="91">
        <f>IF(AND(AG13=0,AI13=0),"",AI13)</f>
      </c>
      <c r="P27" s="84" t="s">
        <v>10</v>
      </c>
      <c r="Q27" s="92">
        <f>IF(AND(AG13=0,AI13=0),"",AG13)</f>
      </c>
      <c r="R27" s="93">
        <f>IF(Q27&gt;O27,1,0)</f>
        <v>0</v>
      </c>
      <c r="S27" s="86"/>
      <c r="T27" s="93"/>
      <c r="U27" s="93">
        <f>IF(U26=1,0,IF(Y31="棄",1,0))</f>
        <v>0</v>
      </c>
      <c r="V27" s="93">
        <f>IF(X27&gt;Z27,1,0)</f>
        <v>0</v>
      </c>
      <c r="W27" s="541"/>
      <c r="X27" s="91">
        <f>IF(AND(AG20=0,AI20=0),"",AI20)</f>
      </c>
      <c r="Y27" s="84" t="s">
        <v>10</v>
      </c>
      <c r="Z27" s="92">
        <f>IF(AND(AG20=0,AI20=0),"",AG20)</f>
      </c>
      <c r="AA27" s="93">
        <f>IF(Z27&gt;X27,1,0)</f>
        <v>0</v>
      </c>
      <c r="AB27" s="86"/>
      <c r="AC27" s="93"/>
      <c r="AD27" s="93"/>
      <c r="AE27" s="93"/>
      <c r="AF27" s="544"/>
      <c r="AG27" s="545"/>
      <c r="AH27" s="545"/>
      <c r="AI27" s="545"/>
      <c r="AJ27" s="545"/>
      <c r="AK27" s="545"/>
      <c r="AL27" s="93"/>
      <c r="AM27" s="93">
        <f>IF(AM26=1,0,IF(AQ31="棄",1,0))</f>
        <v>0</v>
      </c>
      <c r="AN27" s="93">
        <f>IF(AP27&gt;AR27,1,0)</f>
        <v>1</v>
      </c>
      <c r="AO27" s="541"/>
      <c r="AP27" s="91">
        <f>'１次入力'!U19</f>
        <v>25</v>
      </c>
      <c r="AQ27" s="84" t="s">
        <v>10</v>
      </c>
      <c r="AR27" s="92">
        <f>'１次入力'!Y19</f>
        <v>17</v>
      </c>
      <c r="AS27" s="93">
        <f>IF(AR27&gt;AP27,1,0)</f>
        <v>0</v>
      </c>
      <c r="AT27" s="84"/>
      <c r="AU27" s="93"/>
      <c r="AV27" s="93">
        <f>IF(AV26=1,0,IF(AZ31="棄",1,0))</f>
        <v>0</v>
      </c>
      <c r="AW27" s="93">
        <f>IF(AY27&gt;BA27,1,0)</f>
        <v>1</v>
      </c>
      <c r="AX27" s="541"/>
      <c r="AY27" s="91">
        <f>'１次入力'!AK12</f>
        <v>25</v>
      </c>
      <c r="AZ27" s="84" t="s">
        <v>10</v>
      </c>
      <c r="BA27" s="92">
        <f>'１次入力'!AO12</f>
        <v>21</v>
      </c>
      <c r="BB27" s="93">
        <f>IF(BA27&gt;AY27,1,0)</f>
        <v>0</v>
      </c>
      <c r="BC27" s="84"/>
      <c r="BD27" s="93"/>
      <c r="BE27" s="93">
        <f>IF(BE26=1,0,IF(BI31="棄",1,0))</f>
        <v>0</v>
      </c>
      <c r="BF27" s="93">
        <f>IF(BH27&gt;BJ27,1,0)</f>
        <v>1</v>
      </c>
      <c r="BG27" s="541"/>
      <c r="BH27" s="91">
        <f>'１次入力'!E5</f>
        <v>25</v>
      </c>
      <c r="BI27" s="84" t="s">
        <v>10</v>
      </c>
      <c r="BJ27" s="92">
        <f>'１次入力'!I5</f>
        <v>18</v>
      </c>
      <c r="BK27" s="84">
        <f>IF(BJ27&gt;BH27,1,0)</f>
        <v>0</v>
      </c>
      <c r="BL27" s="84"/>
      <c r="BM27" s="84"/>
      <c r="BN27" s="93">
        <f>IF(BN26=1,0,IF(BR31="棄",1,0))</f>
        <v>0</v>
      </c>
      <c r="BO27" s="84">
        <f>IF(BQ27&gt;BS27,1,0)</f>
        <v>0</v>
      </c>
      <c r="BP27" s="541"/>
      <c r="BQ27" s="91">
        <f>'１次入力'!AC40</f>
      </c>
      <c r="BR27" s="84" t="s">
        <v>10</v>
      </c>
      <c r="BS27" s="92">
        <f>'１次入力'!AG40</f>
      </c>
      <c r="BT27" s="84">
        <f t="shared" si="0"/>
        <v>0</v>
      </c>
      <c r="BU27" s="84"/>
      <c r="BV27" s="84"/>
      <c r="BW27" s="95">
        <f>IF(BW26=1,0,IF(CA31="棄",1,0))</f>
        <v>0</v>
      </c>
      <c r="BX27" s="95">
        <f>IF(BZ27&gt;CB27,1,0)</f>
        <v>0</v>
      </c>
      <c r="BY27" s="541"/>
      <c r="BZ27" s="91">
        <f>'１次入力'!M33</f>
      </c>
      <c r="CA27" s="84" t="s">
        <v>10</v>
      </c>
      <c r="CB27" s="92">
        <f>'１次入力'!Q33</f>
      </c>
      <c r="CC27" s="93">
        <f>IF(CB27&gt;BZ27,1,0)</f>
        <v>0</v>
      </c>
      <c r="CD27" s="86"/>
      <c r="CE27" s="84"/>
      <c r="CF27" s="95">
        <f>IF(CF26=1,0,IF(CJ31="棄",1,0))</f>
        <v>0</v>
      </c>
      <c r="CG27" s="95">
        <f>IF(CI27&gt;CK27,1,0)</f>
        <v>0</v>
      </c>
      <c r="CH27" s="541"/>
      <c r="CI27" s="91">
        <f>'１次入力'!M26</f>
      </c>
      <c r="CJ27" s="84" t="s">
        <v>10</v>
      </c>
      <c r="CK27" s="92">
        <f>'１次入力'!Q26</f>
      </c>
      <c r="CL27" s="84">
        <f>IF(CK27&gt;CI27,1,0)</f>
        <v>0</v>
      </c>
      <c r="CM27" s="84"/>
      <c r="CN27" s="86"/>
      <c r="CO27" s="86"/>
      <c r="CP27" s="83"/>
      <c r="CQ27" s="83"/>
      <c r="CR27" s="84"/>
      <c r="CS27" s="83"/>
      <c r="CT27" s="83"/>
      <c r="CU27" s="85"/>
      <c r="CV27" s="85"/>
      <c r="CW27" s="83"/>
      <c r="CX27" s="96"/>
      <c r="CY27" s="96"/>
      <c r="CZ27" s="87"/>
      <c r="DA27" s="83"/>
      <c r="DB27" s="83"/>
      <c r="DC27" s="97"/>
      <c r="DD27" s="45"/>
    </row>
    <row r="28" spans="1:108" ht="18.75" customHeight="1">
      <c r="A28" s="553"/>
      <c r="B28" s="549"/>
      <c r="C28" s="54">
        <f>SUM(F26:F30)</f>
        <v>0</v>
      </c>
      <c r="D28" s="27">
        <f>IF(F28&gt;H28,1,0)</f>
        <v>0</v>
      </c>
      <c r="E28" s="541"/>
      <c r="F28" s="91">
        <f>IF(AND(AI7=0,AG7=0),"",AI7)</f>
      </c>
      <c r="G28" s="84" t="s">
        <v>10</v>
      </c>
      <c r="H28" s="92">
        <f>IF(AND(AI7=0,AG7=0),"",AG7)</f>
      </c>
      <c r="I28" s="93">
        <f>IF(H28&gt;F28,1,0)</f>
        <v>0</v>
      </c>
      <c r="J28" s="86"/>
      <c r="K28" s="93">
        <f>SUM(H26:H30)</f>
        <v>0</v>
      </c>
      <c r="L28" s="76">
        <f>SUM(O26:O30)</f>
        <v>0</v>
      </c>
      <c r="M28" s="93">
        <f>IF(O28&gt;Q28,1,0)</f>
        <v>0</v>
      </c>
      <c r="N28" s="541"/>
      <c r="O28" s="91">
        <f>IF(AND(AG14=0,AI14=0),"",AI14)</f>
      </c>
      <c r="P28" s="84" t="s">
        <v>10</v>
      </c>
      <c r="Q28" s="92">
        <f>IF(AND(AG14=0,AI14=0),"",AG14)</f>
      </c>
      <c r="R28" s="93">
        <f>IF(Q28&gt;O28,1,0)</f>
        <v>0</v>
      </c>
      <c r="S28" s="86"/>
      <c r="T28" s="93">
        <f>SUM(Q26:Q30)</f>
        <v>0</v>
      </c>
      <c r="U28" s="76">
        <f>SUM(X26:X30)</f>
        <v>0</v>
      </c>
      <c r="V28" s="93">
        <f>IF(X28&gt;Z28,1,0)</f>
        <v>0</v>
      </c>
      <c r="W28" s="541"/>
      <c r="X28" s="91">
        <f>IF(AND(AG21=0,AI21=0),"",AI21)</f>
      </c>
      <c r="Y28" s="84" t="s">
        <v>10</v>
      </c>
      <c r="Z28" s="92">
        <f>IF(AND(AG21=0,AI21=0),"",AG21)</f>
      </c>
      <c r="AA28" s="93">
        <f>IF(Z28&gt;X28,1,0)</f>
        <v>0</v>
      </c>
      <c r="AB28" s="86"/>
      <c r="AC28" s="93">
        <f>SUM(Z26:Z30)</f>
        <v>0</v>
      </c>
      <c r="AD28" s="93"/>
      <c r="AE28" s="93"/>
      <c r="AF28" s="544"/>
      <c r="AG28" s="545"/>
      <c r="AH28" s="545"/>
      <c r="AI28" s="545"/>
      <c r="AJ28" s="545"/>
      <c r="AK28" s="545"/>
      <c r="AL28" s="93"/>
      <c r="AM28" s="76">
        <f>SUM(AP26:AP30)</f>
        <v>97</v>
      </c>
      <c r="AN28" s="93">
        <f>IF(AP28&gt;AR28,1,0)</f>
        <v>0</v>
      </c>
      <c r="AO28" s="541"/>
      <c r="AP28" s="91">
        <f>'１次入力'!U20</f>
        <v>19</v>
      </c>
      <c r="AQ28" s="84" t="s">
        <v>10</v>
      </c>
      <c r="AR28" s="92">
        <f>'１次入力'!Y20</f>
        <v>25</v>
      </c>
      <c r="AS28" s="93">
        <f>IF(AR28&gt;AP28,1,0)</f>
        <v>1</v>
      </c>
      <c r="AT28" s="84"/>
      <c r="AU28" s="93">
        <f>SUM(AR26:AR30)</f>
        <v>100</v>
      </c>
      <c r="AV28" s="76">
        <f>SUM(AY26:AY30)</f>
        <v>75</v>
      </c>
      <c r="AW28" s="93">
        <f>IF(AY28&gt;BA28,1,0)</f>
        <v>1</v>
      </c>
      <c r="AX28" s="541"/>
      <c r="AY28" s="91">
        <f>'１次入力'!AK13</f>
        <v>25</v>
      </c>
      <c r="AZ28" s="84" t="s">
        <v>10</v>
      </c>
      <c r="BA28" s="92">
        <f>'１次入力'!AO13</f>
        <v>11</v>
      </c>
      <c r="BB28" s="93">
        <f>IF(BA28&gt;AY28,1,0)</f>
        <v>0</v>
      </c>
      <c r="BC28" s="84"/>
      <c r="BD28" s="93">
        <f>SUM(BA26:BA30)</f>
        <v>51</v>
      </c>
      <c r="BE28" s="76">
        <f>SUM(BH26:BH30)</f>
        <v>75</v>
      </c>
      <c r="BF28" s="93">
        <f>IF(BH28&gt;BJ28,1,0)</f>
        <v>1</v>
      </c>
      <c r="BG28" s="541"/>
      <c r="BH28" s="91">
        <f>'１次入力'!E6</f>
        <v>25</v>
      </c>
      <c r="BI28" s="84" t="s">
        <v>10</v>
      </c>
      <c r="BJ28" s="92">
        <f>'１次入力'!I6</f>
        <v>11</v>
      </c>
      <c r="BK28" s="84">
        <f>IF(BJ28&gt;BH28,1,0)</f>
        <v>0</v>
      </c>
      <c r="BL28" s="84"/>
      <c r="BM28" s="84">
        <f>SUM(BJ26:BJ30)</f>
        <v>41</v>
      </c>
      <c r="BN28" s="99">
        <f>SUM(BQ26:BQ30)</f>
        <v>0</v>
      </c>
      <c r="BO28" s="84">
        <f>IF(BQ28&gt;BS28,1,0)</f>
        <v>0</v>
      </c>
      <c r="BP28" s="541"/>
      <c r="BQ28" s="91">
        <f>'１次入力'!AC41</f>
      </c>
      <c r="BR28" s="84" t="s">
        <v>10</v>
      </c>
      <c r="BS28" s="92">
        <f>'１次入力'!AG41</f>
      </c>
      <c r="BT28" s="84">
        <f t="shared" si="0"/>
        <v>0</v>
      </c>
      <c r="BU28" s="84"/>
      <c r="BV28" s="84">
        <f>SUM(BS26:BS30)</f>
        <v>0</v>
      </c>
      <c r="BW28" s="85">
        <f>SUM(BZ26:BZ30)</f>
        <v>0</v>
      </c>
      <c r="BX28" s="95">
        <f>IF(BZ28&gt;CB28,1,0)</f>
        <v>0</v>
      </c>
      <c r="BY28" s="541"/>
      <c r="BZ28" s="91">
        <f>'１次入力'!M34</f>
      </c>
      <c r="CA28" s="84" t="s">
        <v>10</v>
      </c>
      <c r="CB28" s="92">
        <f>'１次入力'!Q34</f>
      </c>
      <c r="CC28" s="93">
        <f>IF(CB28&gt;BZ28,1,0)</f>
        <v>0</v>
      </c>
      <c r="CD28" s="86"/>
      <c r="CE28" s="84">
        <f>SUM(CB26:CB30)</f>
        <v>0</v>
      </c>
      <c r="CF28" s="85">
        <f>SUM(CI26:CI30)</f>
        <v>0</v>
      </c>
      <c r="CG28" s="95">
        <f>IF(CI28&gt;CK28,1,0)</f>
        <v>0</v>
      </c>
      <c r="CH28" s="541"/>
      <c r="CI28" s="91">
        <f>'１次入力'!M27</f>
      </c>
      <c r="CJ28" s="84" t="s">
        <v>10</v>
      </c>
      <c r="CK28" s="92">
        <f>'１次入力'!Q27</f>
      </c>
      <c r="CL28" s="84">
        <f>IF(CK28&gt;CI28,1,0)</f>
        <v>0</v>
      </c>
      <c r="CM28" s="84"/>
      <c r="CN28" s="86">
        <f>SUM(CK26:CK30)</f>
        <v>0</v>
      </c>
      <c r="CO28" s="85">
        <f>CR28*100+CZ28*10+DD28</f>
        <v>544</v>
      </c>
      <c r="CP28" s="83">
        <f>C30+L30+U30+AD30+AM30+AV30+BE30+BN30+BW30+CF30</f>
        <v>3</v>
      </c>
      <c r="CQ28" s="83">
        <f>(CS28*2)+CT28</f>
        <v>5</v>
      </c>
      <c r="CR28" s="84">
        <f>RANK(CQ28,$CQ$6:$CQ$70)</f>
        <v>5</v>
      </c>
      <c r="CS28" s="83">
        <f>C26+L26+U26+AD26+AM26+AV26+BE26+BN26+BW26+CF26</f>
        <v>2</v>
      </c>
      <c r="CT28" s="83">
        <f>K26+T26+AC26+AL26+AU26+BD26+BM26+BV26+CE26+CN26-CU28</f>
        <v>1</v>
      </c>
      <c r="CU28" s="85">
        <f>C27+E27+L27+U27+AD27+AM27+AV27+BE27+BN27+BW27+CF27</f>
        <v>0</v>
      </c>
      <c r="CV28" s="85">
        <f>F31+O31+X31+AG31+AP31+AY31+BH31+BQ31+BZ31+CI31</f>
        <v>8</v>
      </c>
      <c r="CW28" s="83">
        <f>H31+Q31+Z31+AI31+AR31+BA31+BJ31+BS31+CB31+CK31</f>
        <v>3</v>
      </c>
      <c r="CX28" s="96">
        <f>IF(CY28=100,"MAX",CY28)</f>
        <v>2.6666666666666665</v>
      </c>
      <c r="CY28" s="96">
        <f>IF(ISERROR(CV28/CW28),100,(CV28/CW28))</f>
        <v>2.6666666666666665</v>
      </c>
      <c r="CZ28" s="87">
        <f>RANK(CY28,$CY$6:$CY$70)</f>
        <v>4</v>
      </c>
      <c r="DA28" s="83">
        <f>C28+L28+U28+AD28+AM28+AV28+BE28+BN28+BW28+CF28</f>
        <v>247</v>
      </c>
      <c r="DB28" s="83">
        <f>K28+T28+AC28+AL28+AU28+BD28+BM28+BV28+CE28+CN28</f>
        <v>192</v>
      </c>
      <c r="DC28" s="96">
        <f>IF(ISERROR(DA28/DB28),0,(DA28/DB28))</f>
        <v>1.2864583333333333</v>
      </c>
      <c r="DD28" s="45">
        <f>RANK(DC28,$DC$6:$DC$70)</f>
        <v>4</v>
      </c>
    </row>
    <row r="29" spans="1:108" ht="18.75" customHeight="1">
      <c r="A29" s="553"/>
      <c r="B29" s="549"/>
      <c r="C29" s="47"/>
      <c r="D29" s="27">
        <f>IF(F29&gt;H29,1,0)</f>
        <v>0</v>
      </c>
      <c r="E29" s="541"/>
      <c r="F29" s="91">
        <f>IF(AND(AI8=0,AG8=0),"",AI8)</f>
      </c>
      <c r="G29" s="84" t="s">
        <v>10</v>
      </c>
      <c r="H29" s="92">
        <f>IF(AND(AI8=0,AG8=0),"",AG8)</f>
      </c>
      <c r="I29" s="93">
        <f>IF(H29&gt;F29,1,0)</f>
        <v>0</v>
      </c>
      <c r="J29" s="86"/>
      <c r="K29" s="93"/>
      <c r="L29" s="93"/>
      <c r="M29" s="93">
        <f>IF(O29&gt;Q29,1,0)</f>
        <v>0</v>
      </c>
      <c r="N29" s="541"/>
      <c r="O29" s="91">
        <f>IF(AND(AG15=0,AI15=0),"",AI15)</f>
      </c>
      <c r="P29" s="84" t="s">
        <v>10</v>
      </c>
      <c r="Q29" s="92">
        <f>IF(AND(AG15=0,AI15=0),"",AG15)</f>
      </c>
      <c r="R29" s="93">
        <f>IF(Q29&gt;O29,1,0)</f>
        <v>0</v>
      </c>
      <c r="S29" s="86"/>
      <c r="T29" s="93"/>
      <c r="U29" s="93"/>
      <c r="V29" s="93">
        <f>IF(X29&gt;Z29,1,0)</f>
        <v>0</v>
      </c>
      <c r="W29" s="541"/>
      <c r="X29" s="91">
        <f>IF(AND(AG22=0,AI22=0),"",AI22)</f>
      </c>
      <c r="Y29" s="84" t="s">
        <v>10</v>
      </c>
      <c r="Z29" s="92">
        <f>IF(AND(AG22=0,AI22=0),"",AG22)</f>
      </c>
      <c r="AA29" s="93">
        <f>IF(Z29&gt;X29,1,0)</f>
        <v>0</v>
      </c>
      <c r="AB29" s="86"/>
      <c r="AC29" s="93"/>
      <c r="AD29" s="93"/>
      <c r="AE29" s="93"/>
      <c r="AF29" s="544"/>
      <c r="AG29" s="545"/>
      <c r="AH29" s="545"/>
      <c r="AI29" s="545"/>
      <c r="AJ29" s="545"/>
      <c r="AK29" s="545"/>
      <c r="AL29" s="93"/>
      <c r="AM29" s="93"/>
      <c r="AN29" s="93">
        <f>IF(AP29&gt;AR29,1,0)</f>
        <v>1</v>
      </c>
      <c r="AO29" s="541"/>
      <c r="AP29" s="91">
        <f>'１次入力'!U21</f>
        <v>25</v>
      </c>
      <c r="AQ29" s="84" t="s">
        <v>10</v>
      </c>
      <c r="AR29" s="92">
        <f>'１次入力'!Y21</f>
        <v>18</v>
      </c>
      <c r="AS29" s="93">
        <f>IF(AR29&gt;AP29,1,0)</f>
        <v>0</v>
      </c>
      <c r="AT29" s="84"/>
      <c r="AU29" s="93"/>
      <c r="AV29" s="93"/>
      <c r="AW29" s="93">
        <f>IF(AY29&gt;BA29,1,0)</f>
        <v>0</v>
      </c>
      <c r="AX29" s="541"/>
      <c r="AY29" s="91">
        <f>'１次入力'!AK14</f>
      </c>
      <c r="AZ29" s="84" t="s">
        <v>10</v>
      </c>
      <c r="BA29" s="92">
        <f>'１次入力'!AO14</f>
      </c>
      <c r="BB29" s="93">
        <f>IF(BA29&gt;AY29,1,0)</f>
        <v>0</v>
      </c>
      <c r="BC29" s="84"/>
      <c r="BD29" s="93"/>
      <c r="BE29" s="93"/>
      <c r="BF29" s="93">
        <f>IF(BH29&gt;BJ29,1,0)</f>
        <v>0</v>
      </c>
      <c r="BG29" s="541"/>
      <c r="BH29" s="91">
        <f>'１次入力'!E7</f>
      </c>
      <c r="BI29" s="84" t="s">
        <v>10</v>
      </c>
      <c r="BJ29" s="92">
        <f>'１次入力'!I7</f>
      </c>
      <c r="BK29" s="84">
        <f>IF(BJ29&gt;BH29,1,0)</f>
        <v>0</v>
      </c>
      <c r="BL29" s="84"/>
      <c r="BM29" s="84"/>
      <c r="BN29" s="84"/>
      <c r="BO29" s="84">
        <f>IF(BQ29&gt;BS29,1,0)</f>
        <v>0</v>
      </c>
      <c r="BP29" s="541"/>
      <c r="BQ29" s="91">
        <f>'１次入力'!AC42</f>
      </c>
      <c r="BR29" s="84" t="s">
        <v>10</v>
      </c>
      <c r="BS29" s="92">
        <f>'１次入力'!AG42</f>
      </c>
      <c r="BT29" s="84">
        <f t="shared" si="0"/>
        <v>0</v>
      </c>
      <c r="BU29" s="84"/>
      <c r="BV29" s="84"/>
      <c r="BW29" s="85"/>
      <c r="BX29" s="95">
        <f>IF(BZ29&gt;CB29,1,0)</f>
        <v>0</v>
      </c>
      <c r="BY29" s="541"/>
      <c r="BZ29" s="91">
        <f>'１次入力'!M35</f>
      </c>
      <c r="CA29" s="84" t="s">
        <v>10</v>
      </c>
      <c r="CB29" s="92">
        <f>'１次入力'!Q35</f>
      </c>
      <c r="CC29" s="93">
        <f>IF(CB29&gt;BZ29,1,0)</f>
        <v>0</v>
      </c>
      <c r="CD29" s="86"/>
      <c r="CE29" s="84"/>
      <c r="CF29" s="84"/>
      <c r="CG29" s="95">
        <f>IF(CI29&gt;CK29,1,0)</f>
        <v>0</v>
      </c>
      <c r="CH29" s="541"/>
      <c r="CI29" s="91">
        <f>'１次入力'!M28</f>
      </c>
      <c r="CJ29" s="84" t="s">
        <v>10</v>
      </c>
      <c r="CK29" s="92">
        <f>'１次入力'!Q28</f>
      </c>
      <c r="CL29" s="84">
        <f>IF(CK29&gt;CI29,1,0)</f>
        <v>0</v>
      </c>
      <c r="CM29" s="84"/>
      <c r="CN29" s="86"/>
      <c r="CO29" s="86"/>
      <c r="CP29" s="83"/>
      <c r="CQ29" s="83"/>
      <c r="CR29" s="84"/>
      <c r="CS29" s="83"/>
      <c r="CT29" s="83"/>
      <c r="CU29" s="85"/>
      <c r="CV29" s="85"/>
      <c r="CW29" s="83"/>
      <c r="CX29" s="96"/>
      <c r="CY29" s="96"/>
      <c r="CZ29" s="87"/>
      <c r="DA29" s="83"/>
      <c r="DB29" s="83"/>
      <c r="DC29" s="97"/>
      <c r="DD29" s="45"/>
    </row>
    <row r="30" spans="1:108" ht="18.75" customHeight="1">
      <c r="A30" s="553"/>
      <c r="B30" s="549"/>
      <c r="C30" s="47">
        <f>IF(F31=H31,0,1)</f>
        <v>0</v>
      </c>
      <c r="D30" s="27">
        <f>IF(F30&gt;H30,1,0)</f>
        <v>0</v>
      </c>
      <c r="E30" s="541"/>
      <c r="F30" s="91">
        <f>IF(AND(AI9=0,AG9=0),"",AI9)</f>
      </c>
      <c r="G30" s="84" t="s">
        <v>10</v>
      </c>
      <c r="H30" s="92">
        <f>IF(AND(AI9=0,AG9=0),"",AG9)</f>
      </c>
      <c r="I30" s="93">
        <f>IF(H30&gt;F30,1,0)</f>
        <v>0</v>
      </c>
      <c r="J30" s="86"/>
      <c r="K30" s="93"/>
      <c r="L30" s="93">
        <f>IF(O31=Q31,0,1)</f>
        <v>0</v>
      </c>
      <c r="M30" s="93">
        <f>IF(O30&gt;Q30,1,0)</f>
        <v>0</v>
      </c>
      <c r="N30" s="541"/>
      <c r="O30" s="91">
        <f>IF(AND(AG16=0,AI16=0),"",AI16)</f>
      </c>
      <c r="P30" s="84" t="s">
        <v>10</v>
      </c>
      <c r="Q30" s="92">
        <f>IF(AND(AG16=0,AI16=0),"",AG16)</f>
      </c>
      <c r="R30" s="93">
        <f>IF(Q30&gt;O30,1,0)</f>
        <v>0</v>
      </c>
      <c r="S30" s="86"/>
      <c r="T30" s="93"/>
      <c r="U30" s="93">
        <f>IF(X31=Z31,0,1)</f>
        <v>0</v>
      </c>
      <c r="V30" s="93">
        <f>IF(X30&gt;Z30,1,0)</f>
        <v>0</v>
      </c>
      <c r="W30" s="541"/>
      <c r="X30" s="91">
        <f>IF(AND(AG23=0,AI23=0),"",AI23)</f>
      </c>
      <c r="Y30" s="84" t="s">
        <v>10</v>
      </c>
      <c r="Z30" s="92">
        <f>IF(AND(AG23=0,AI23=0),"",AG23)</f>
      </c>
      <c r="AA30" s="93">
        <f>IF(Z30&gt;X30,1,0)</f>
        <v>0</v>
      </c>
      <c r="AB30" s="86"/>
      <c r="AC30" s="93"/>
      <c r="AD30" s="93"/>
      <c r="AE30" s="93"/>
      <c r="AF30" s="544"/>
      <c r="AG30" s="545"/>
      <c r="AH30" s="545"/>
      <c r="AI30" s="545"/>
      <c r="AJ30" s="545"/>
      <c r="AK30" s="545"/>
      <c r="AL30" s="93"/>
      <c r="AM30" s="93">
        <f>IF(AP31=AR31,0,1)</f>
        <v>1</v>
      </c>
      <c r="AN30" s="93">
        <f>IF(AP30&gt;AR30,1,0)</f>
        <v>0</v>
      </c>
      <c r="AO30" s="541"/>
      <c r="AP30" s="91">
        <f>'１次入力'!U22</f>
        <v>10</v>
      </c>
      <c r="AQ30" s="84" t="s">
        <v>10</v>
      </c>
      <c r="AR30" s="92">
        <f>'１次入力'!Y22</f>
        <v>15</v>
      </c>
      <c r="AS30" s="93">
        <f>IF(AR30&gt;AP30,1,0)</f>
        <v>1</v>
      </c>
      <c r="AT30" s="84"/>
      <c r="AU30" s="93"/>
      <c r="AV30" s="93">
        <f>IF(AY31=BA31,0,1)</f>
        <v>1</v>
      </c>
      <c r="AW30" s="93">
        <f>IF(AY30&gt;BA30,1,0)</f>
        <v>0</v>
      </c>
      <c r="AX30" s="541"/>
      <c r="AY30" s="91">
        <f>'１次入力'!AK15</f>
      </c>
      <c r="AZ30" s="84" t="s">
        <v>10</v>
      </c>
      <c r="BA30" s="92">
        <f>'１次入力'!AO15</f>
      </c>
      <c r="BB30" s="93">
        <f>IF(BA30&gt;AY30,1,0)</f>
        <v>0</v>
      </c>
      <c r="BC30" s="84"/>
      <c r="BD30" s="93"/>
      <c r="BE30" s="93">
        <f>IF(BH31=BJ31,0,1)</f>
        <v>1</v>
      </c>
      <c r="BF30" s="93">
        <f>IF(BH30&gt;BJ30,1,0)</f>
        <v>0</v>
      </c>
      <c r="BG30" s="541"/>
      <c r="BH30" s="91">
        <f>'１次入力'!E8</f>
      </c>
      <c r="BI30" s="84" t="s">
        <v>10</v>
      </c>
      <c r="BJ30" s="92">
        <f>'１次入力'!I8</f>
      </c>
      <c r="BK30" s="84">
        <f>IF(BJ30&gt;BH30,1,0)</f>
        <v>0</v>
      </c>
      <c r="BL30" s="84"/>
      <c r="BM30" s="84"/>
      <c r="BN30" s="84">
        <f>IF(BQ31=BS31,0,1)</f>
        <v>0</v>
      </c>
      <c r="BO30" s="84">
        <f>IF(BQ30&gt;BS30,1,0)</f>
        <v>0</v>
      </c>
      <c r="BP30" s="541"/>
      <c r="BQ30" s="91">
        <f>'１次入力'!AC43</f>
      </c>
      <c r="BR30" s="84" t="s">
        <v>10</v>
      </c>
      <c r="BS30" s="92">
        <f>'１次入力'!AG43</f>
      </c>
      <c r="BT30" s="84">
        <f t="shared" si="0"/>
        <v>0</v>
      </c>
      <c r="BU30" s="84"/>
      <c r="BV30" s="84"/>
      <c r="BW30" s="85">
        <f>IF(BZ31=CB31,0,1)</f>
        <v>0</v>
      </c>
      <c r="BX30" s="95">
        <f>IF(BZ30&gt;CB30,1,0)</f>
        <v>0</v>
      </c>
      <c r="BY30" s="541"/>
      <c r="BZ30" s="91">
        <f>'１次入力'!M36</f>
      </c>
      <c r="CA30" s="84" t="s">
        <v>10</v>
      </c>
      <c r="CB30" s="92">
        <f>'１次入力'!Q36</f>
      </c>
      <c r="CC30" s="93">
        <f>IF(CB30&gt;BZ30,1,0)</f>
        <v>0</v>
      </c>
      <c r="CD30" s="86"/>
      <c r="CE30" s="84"/>
      <c r="CF30" s="85">
        <f>IF(CI31=CK31,0,1)</f>
        <v>0</v>
      </c>
      <c r="CG30" s="95">
        <f>IF(CI30&gt;CK30,1,0)</f>
        <v>0</v>
      </c>
      <c r="CH30" s="541"/>
      <c r="CI30" s="91">
        <f>'１次入力'!M29</f>
      </c>
      <c r="CJ30" s="84" t="s">
        <v>10</v>
      </c>
      <c r="CK30" s="92">
        <f>'１次入力'!Q29</f>
      </c>
      <c r="CL30" s="84">
        <f>IF(CK30&gt;CI30,1,0)</f>
        <v>0</v>
      </c>
      <c r="CM30" s="84"/>
      <c r="CN30" s="86"/>
      <c r="CO30" s="86"/>
      <c r="CP30" s="83"/>
      <c r="CQ30" s="83"/>
      <c r="CR30" s="84"/>
      <c r="CS30" s="83"/>
      <c r="CT30" s="83"/>
      <c r="CU30" s="85"/>
      <c r="CV30" s="85"/>
      <c r="CW30" s="83"/>
      <c r="CX30" s="96"/>
      <c r="CY30" s="96"/>
      <c r="CZ30" s="87"/>
      <c r="DA30" s="83"/>
      <c r="DB30" s="83"/>
      <c r="DC30" s="97"/>
      <c r="DD30" s="45"/>
    </row>
    <row r="31" spans="1:108" s="50" customFormat="1" ht="18.75" customHeight="1">
      <c r="A31" s="554"/>
      <c r="B31" s="550"/>
      <c r="C31" s="56"/>
      <c r="D31" s="52"/>
      <c r="E31" s="121"/>
      <c r="F31" s="115">
        <f>SUM(D26:D30)</f>
        <v>0</v>
      </c>
      <c r="G31" s="115" t="str">
        <f>+AH10</f>
        <v>-</v>
      </c>
      <c r="H31" s="115">
        <f>SUM(I26:I30)</f>
        <v>0</v>
      </c>
      <c r="I31" s="116"/>
      <c r="J31" s="117"/>
      <c r="K31" s="116"/>
      <c r="L31" s="116"/>
      <c r="M31" s="116"/>
      <c r="N31" s="118"/>
      <c r="O31" s="115">
        <f>SUM(M26:M30)</f>
        <v>0</v>
      </c>
      <c r="P31" s="115" t="str">
        <f>+AH17</f>
        <v>-</v>
      </c>
      <c r="Q31" s="115">
        <f>SUM(R26:R30)</f>
        <v>0</v>
      </c>
      <c r="R31" s="116"/>
      <c r="S31" s="117"/>
      <c r="T31" s="116"/>
      <c r="U31" s="116"/>
      <c r="V31" s="116"/>
      <c r="W31" s="118"/>
      <c r="X31" s="115">
        <f>SUM(V26:V30)</f>
        <v>0</v>
      </c>
      <c r="Y31" s="115" t="str">
        <f>+AH24</f>
        <v>-</v>
      </c>
      <c r="Z31" s="115">
        <f>SUM(AA26:AA30)</f>
        <v>0</v>
      </c>
      <c r="AA31" s="93"/>
      <c r="AB31" s="86"/>
      <c r="AC31" s="93"/>
      <c r="AD31" s="93"/>
      <c r="AE31" s="93"/>
      <c r="AF31" s="546"/>
      <c r="AG31" s="547"/>
      <c r="AH31" s="547"/>
      <c r="AI31" s="547"/>
      <c r="AJ31" s="547"/>
      <c r="AK31" s="547"/>
      <c r="AL31" s="93"/>
      <c r="AM31" s="93"/>
      <c r="AN31" s="76"/>
      <c r="AO31" s="85"/>
      <c r="AP31" s="115">
        <f>SUM(AN26:AN30)</f>
        <v>2</v>
      </c>
      <c r="AQ31" s="134" t="s">
        <v>21</v>
      </c>
      <c r="AR31" s="115">
        <f>SUM(AS26:AS30)</f>
        <v>3</v>
      </c>
      <c r="AS31" s="116"/>
      <c r="AT31" s="115"/>
      <c r="AU31" s="116"/>
      <c r="AV31" s="116"/>
      <c r="AW31" s="116"/>
      <c r="AX31" s="118"/>
      <c r="AY31" s="115">
        <f>SUM(AW26:AW30)</f>
        <v>3</v>
      </c>
      <c r="AZ31" s="134" t="s">
        <v>21</v>
      </c>
      <c r="BA31" s="115">
        <f>SUM(BB26:BB30)</f>
        <v>0</v>
      </c>
      <c r="BB31" s="116"/>
      <c r="BC31" s="115"/>
      <c r="BD31" s="116"/>
      <c r="BE31" s="116"/>
      <c r="BF31" s="116"/>
      <c r="BG31" s="118"/>
      <c r="BH31" s="115">
        <f>SUM(BF26:BF30)</f>
        <v>3</v>
      </c>
      <c r="BI31" s="134" t="s">
        <v>21</v>
      </c>
      <c r="BJ31" s="115">
        <f>SUM(BK26:BK30)</f>
        <v>0</v>
      </c>
      <c r="BK31" s="115"/>
      <c r="BL31" s="115"/>
      <c r="BM31" s="115"/>
      <c r="BN31" s="115"/>
      <c r="BO31" s="120"/>
      <c r="BP31" s="121"/>
      <c r="BQ31" s="115">
        <f>SUM(BO26:BO30)</f>
        <v>0</v>
      </c>
      <c r="BR31" s="134" t="s">
        <v>21</v>
      </c>
      <c r="BS31" s="115">
        <f>SUM(BT26:BT30)</f>
        <v>0</v>
      </c>
      <c r="BT31" s="84"/>
      <c r="BU31" s="84"/>
      <c r="BV31" s="84"/>
      <c r="BW31" s="85"/>
      <c r="BX31" s="119"/>
      <c r="BY31" s="118"/>
      <c r="BZ31" s="115">
        <f>SUM(BX26:BX30)</f>
        <v>0</v>
      </c>
      <c r="CA31" s="134" t="s">
        <v>21</v>
      </c>
      <c r="CB31" s="115">
        <f>SUM(CC26:CC30)</f>
        <v>0</v>
      </c>
      <c r="CC31" s="116"/>
      <c r="CD31" s="117"/>
      <c r="CE31" s="115"/>
      <c r="CF31" s="115"/>
      <c r="CG31" s="119"/>
      <c r="CH31" s="118"/>
      <c r="CI31" s="115">
        <f>SUM(CG26:CG30)</f>
        <v>0</v>
      </c>
      <c r="CJ31" s="134" t="s">
        <v>21</v>
      </c>
      <c r="CK31" s="115">
        <f>SUM(CL26:CL30)</f>
        <v>0</v>
      </c>
      <c r="CL31" s="115"/>
      <c r="CM31" s="115"/>
      <c r="CN31" s="117"/>
      <c r="CO31" s="117"/>
      <c r="CP31" s="102"/>
      <c r="CQ31" s="102"/>
      <c r="CR31" s="100"/>
      <c r="CS31" s="102"/>
      <c r="CT31" s="102"/>
      <c r="CU31" s="101"/>
      <c r="CV31" s="101"/>
      <c r="CW31" s="102"/>
      <c r="CX31" s="103"/>
      <c r="CY31" s="103"/>
      <c r="CZ31" s="104"/>
      <c r="DA31" s="102"/>
      <c r="DB31" s="102"/>
      <c r="DC31" s="105"/>
      <c r="DD31" s="57"/>
    </row>
    <row r="32" spans="1:108" s="50" customFormat="1" ht="18.75" customHeight="1">
      <c r="A32" s="552">
        <f>RANK(CO35,$CO$7:$CO$70,1)</f>
        <v>4</v>
      </c>
      <c r="B32" s="548" t="str">
        <f>AO3</f>
        <v>都留文科</v>
      </c>
      <c r="C32" s="51"/>
      <c r="D32" s="49"/>
      <c r="E32" s="128"/>
      <c r="F32" s="94"/>
      <c r="G32" s="94"/>
      <c r="H32" s="94"/>
      <c r="I32" s="90"/>
      <c r="J32" s="107"/>
      <c r="K32" s="90"/>
      <c r="L32" s="90"/>
      <c r="M32" s="90"/>
      <c r="N32" s="129"/>
      <c r="O32" s="94"/>
      <c r="P32" s="94"/>
      <c r="Q32" s="94"/>
      <c r="R32" s="90"/>
      <c r="S32" s="107"/>
      <c r="T32" s="90"/>
      <c r="U32" s="90"/>
      <c r="V32" s="90"/>
      <c r="W32" s="129"/>
      <c r="X32" s="94"/>
      <c r="Y32" s="94"/>
      <c r="Z32" s="94"/>
      <c r="AA32" s="90"/>
      <c r="AB32" s="107"/>
      <c r="AC32" s="90"/>
      <c r="AD32" s="90"/>
      <c r="AE32" s="90"/>
      <c r="AF32" s="106"/>
      <c r="AG32" s="94"/>
      <c r="AH32" s="94"/>
      <c r="AI32" s="94"/>
      <c r="AJ32" s="90"/>
      <c r="AK32" s="94"/>
      <c r="AL32" s="90"/>
      <c r="AM32" s="90"/>
      <c r="AN32" s="81"/>
      <c r="AO32" s="542"/>
      <c r="AP32" s="543"/>
      <c r="AQ32" s="543"/>
      <c r="AR32" s="543"/>
      <c r="AS32" s="543"/>
      <c r="AT32" s="543"/>
      <c r="AU32" s="90"/>
      <c r="AV32" s="90"/>
      <c r="AW32" s="90"/>
      <c r="AX32" s="129"/>
      <c r="AY32" s="94"/>
      <c r="AZ32" s="94"/>
      <c r="BA32" s="94"/>
      <c r="BB32" s="90"/>
      <c r="BC32" s="94"/>
      <c r="BD32" s="90"/>
      <c r="BE32" s="90"/>
      <c r="BF32" s="90"/>
      <c r="BG32" s="129"/>
      <c r="BH32" s="94"/>
      <c r="BI32" s="94"/>
      <c r="BJ32" s="94"/>
      <c r="BK32" s="94"/>
      <c r="BL32" s="94"/>
      <c r="BM32" s="94"/>
      <c r="BN32" s="94"/>
      <c r="BO32" s="108"/>
      <c r="BP32" s="128"/>
      <c r="BQ32" s="94"/>
      <c r="BR32" s="94"/>
      <c r="BS32" s="94"/>
      <c r="BT32" s="94"/>
      <c r="BU32" s="94"/>
      <c r="BV32" s="84"/>
      <c r="BW32" s="85"/>
      <c r="BX32" s="89"/>
      <c r="BY32" s="129"/>
      <c r="BZ32" s="94"/>
      <c r="CA32" s="94"/>
      <c r="CB32" s="94"/>
      <c r="CC32" s="90"/>
      <c r="CD32" s="107"/>
      <c r="CE32" s="94"/>
      <c r="CF32" s="94"/>
      <c r="CG32" s="89"/>
      <c r="CH32" s="129"/>
      <c r="CI32" s="94"/>
      <c r="CJ32" s="94"/>
      <c r="CK32" s="94"/>
      <c r="CL32" s="94"/>
      <c r="CM32" s="94"/>
      <c r="CN32" s="107"/>
      <c r="CO32" s="107"/>
      <c r="CP32" s="109"/>
      <c r="CQ32" s="109"/>
      <c r="CR32" s="94"/>
      <c r="CS32" s="109"/>
      <c r="CT32" s="109"/>
      <c r="CU32" s="106"/>
      <c r="CV32" s="106"/>
      <c r="CW32" s="109"/>
      <c r="CX32" s="110"/>
      <c r="CY32" s="110"/>
      <c r="CZ32" s="111"/>
      <c r="DA32" s="109"/>
      <c r="DB32" s="109"/>
      <c r="DC32" s="112"/>
      <c r="DD32" s="53"/>
    </row>
    <row r="33" spans="1:108" ht="18.75" customHeight="1">
      <c r="A33" s="553"/>
      <c r="B33" s="549"/>
      <c r="C33" s="89">
        <f>IF(F38&gt;H38,1,0)</f>
        <v>0</v>
      </c>
      <c r="D33" s="27">
        <f>IF(F33&gt;H33,1,0)</f>
        <v>0</v>
      </c>
      <c r="E33" s="541">
        <f>IF(F38&gt;=3,"○",IF(H38&gt;=3,"●",""))</f>
      </c>
      <c r="F33" s="91">
        <f>IF(AND(AP5=0,AR5=0),"",AR5)</f>
      </c>
      <c r="G33" s="84" t="s">
        <v>10</v>
      </c>
      <c r="H33" s="92">
        <f>IF(AND(AP5=0,AR5=0),"",AP5)</f>
      </c>
      <c r="I33" s="93">
        <f>IF(H33&gt;F33,1,0)</f>
        <v>0</v>
      </c>
      <c r="J33" s="86"/>
      <c r="K33" s="85">
        <f>IF(F38&gt;=H38,0,1)</f>
        <v>0</v>
      </c>
      <c r="L33" s="90">
        <f>IF(O38&gt;Q38,1,0)</f>
        <v>0</v>
      </c>
      <c r="M33" s="93">
        <f>IF(O33&gt;Q33,1,0)</f>
        <v>0</v>
      </c>
      <c r="N33" s="541">
        <f>IF(O38&gt;=3,"○",IF(Q38&gt;=3,"●",""))</f>
      </c>
      <c r="O33" s="91">
        <f>IF(AND(AR12=0,AP12=0),"",AR12)</f>
      </c>
      <c r="P33" s="84" t="s">
        <v>10</v>
      </c>
      <c r="Q33" s="92">
        <f>IF(AND(AR12=0,AP12=0),"",AP12)</f>
      </c>
      <c r="R33" s="93">
        <f>IF(Q33&gt;O33,1,0)</f>
        <v>0</v>
      </c>
      <c r="S33" s="86"/>
      <c r="T33" s="94">
        <f>IF(O38&gt;=Q38,0,1)</f>
        <v>0</v>
      </c>
      <c r="U33" s="90">
        <f>IF(X38&gt;Z38,1,0)</f>
        <v>0</v>
      </c>
      <c r="V33" s="93">
        <f>IF(X33&gt;Z33,1,0)</f>
        <v>0</v>
      </c>
      <c r="W33" s="541">
        <f>IF(X38&gt;=3,"○",IF(Z38&gt;=3,"●",""))</f>
      </c>
      <c r="X33" s="91">
        <f>IF(AND(AR19=0,AP19=0),"",AR19)</f>
      </c>
      <c r="Y33" s="84" t="s">
        <v>10</v>
      </c>
      <c r="Z33" s="92">
        <f>IF(AND(AR19=0,AP19=0),"",AP19)</f>
      </c>
      <c r="AA33" s="93">
        <f>IF(Z33&gt;X33,1,0)</f>
        <v>0</v>
      </c>
      <c r="AB33" s="86"/>
      <c r="AC33" s="94">
        <f>IF(X38&gt;=Z38,0,1)</f>
        <v>0</v>
      </c>
      <c r="AD33" s="90">
        <f>IF(AG38&gt;AI38,1,0)</f>
        <v>1</v>
      </c>
      <c r="AE33" s="93">
        <f>IF(AG33&gt;AI33,1,0)</f>
        <v>1</v>
      </c>
      <c r="AF33" s="541" t="str">
        <f>IF(AG38&gt;=3,"○",IF(AI38&gt;=3,"●",""))</f>
        <v>○</v>
      </c>
      <c r="AG33" s="91">
        <f>IF(AND(AR26=0,AP26=0),"",AR26)</f>
        <v>25</v>
      </c>
      <c r="AH33" s="84" t="s">
        <v>10</v>
      </c>
      <c r="AI33" s="92">
        <f>IF(AND(AR26=0,AP26=0),"",AP26)</f>
        <v>18</v>
      </c>
      <c r="AJ33" s="93">
        <f>IF(AI33&gt;AG33,1,0)</f>
        <v>0</v>
      </c>
      <c r="AK33" s="84"/>
      <c r="AL33" s="94">
        <f>IF(AG38&gt;=AI38,0,1)</f>
        <v>0</v>
      </c>
      <c r="AM33" s="93"/>
      <c r="AN33" s="93"/>
      <c r="AO33" s="544"/>
      <c r="AP33" s="545"/>
      <c r="AQ33" s="545"/>
      <c r="AR33" s="545"/>
      <c r="AS33" s="545"/>
      <c r="AT33" s="545"/>
      <c r="AU33" s="93"/>
      <c r="AV33" s="90">
        <f>IF(AY38&gt;BA38,1,0)</f>
        <v>1</v>
      </c>
      <c r="AW33" s="93">
        <f>IF(AY33&gt;BA33,1,0)</f>
        <v>1</v>
      </c>
      <c r="AX33" s="541" t="str">
        <f>IF(AY38&gt;=3,"○",IF(BA38&gt;=3,"●",""))</f>
        <v>○</v>
      </c>
      <c r="AY33" s="91">
        <f>'１次入力'!M4</f>
        <v>25</v>
      </c>
      <c r="AZ33" s="84" t="s">
        <v>10</v>
      </c>
      <c r="BA33" s="92">
        <f>'１次入力'!Q4</f>
        <v>22</v>
      </c>
      <c r="BB33" s="93">
        <f>IF(BA33&gt;AY33,1,0)</f>
        <v>0</v>
      </c>
      <c r="BC33" s="84"/>
      <c r="BD33" s="94">
        <f>IF(AY38&gt;=BA38,0,1)</f>
        <v>0</v>
      </c>
      <c r="BE33" s="90">
        <f>IF(BH38&gt;BJ38,1,0)</f>
        <v>0</v>
      </c>
      <c r="BF33" s="93">
        <f>IF(BH33&gt;BJ33,1,0)</f>
        <v>0</v>
      </c>
      <c r="BG33" s="541">
        <f>IF(BH38&gt;=3,"○",IF(BJ38&gt;=3,"●",""))</f>
      </c>
      <c r="BH33" s="91">
        <f>'１次入力'!AK46</f>
      </c>
      <c r="BI33" s="84" t="s">
        <v>10</v>
      </c>
      <c r="BJ33" s="92">
        <f>'１次入力'!AO46</f>
      </c>
      <c r="BK33" s="84">
        <f>IF(BJ33&gt;BH33,1,0)</f>
        <v>0</v>
      </c>
      <c r="BL33" s="84"/>
      <c r="BM33" s="94">
        <f>IF(BH38&gt;=BJ38,0,1)</f>
        <v>0</v>
      </c>
      <c r="BN33" s="90">
        <f>IF(BQ38&gt;BS38,1,0)</f>
        <v>0</v>
      </c>
      <c r="BO33" s="84">
        <f>IF(BQ33&gt;BS33,1,0)</f>
        <v>0</v>
      </c>
      <c r="BP33" s="541">
        <f>IF(BQ38&gt;=3,"○",IF(BS38&gt;=3,"●",""))</f>
      </c>
      <c r="BQ33" s="91">
        <f>'１次入力'!AC60</f>
      </c>
      <c r="BR33" s="84" t="s">
        <v>10</v>
      </c>
      <c r="BS33" s="92">
        <f>'１次入力'!AG60</f>
      </c>
      <c r="BT33" s="84">
        <f t="shared" si="0"/>
        <v>0</v>
      </c>
      <c r="BU33" s="84"/>
      <c r="BV33" s="94">
        <f>IF(BQ38&gt;=BS38,0,1)</f>
        <v>0</v>
      </c>
      <c r="BW33" s="89">
        <f>IF(BZ38&gt;CB38,1,0)</f>
        <v>0</v>
      </c>
      <c r="BX33" s="95">
        <f>IF(BZ33&gt;CB33,1,0)</f>
        <v>0</v>
      </c>
      <c r="BY33" s="541">
        <f>IF(BZ38&gt;=3,"○",IF(CB38&gt;=3,"●",""))</f>
      </c>
      <c r="BZ33" s="91">
        <f>'１次入力'!U53</f>
      </c>
      <c r="CA33" s="84" t="s">
        <v>10</v>
      </c>
      <c r="CB33" s="92">
        <f>'１次入力'!Y53</f>
      </c>
      <c r="CC33" s="93">
        <f>IF(CB33&gt;BZ33,1,0)</f>
        <v>0</v>
      </c>
      <c r="CD33" s="86"/>
      <c r="CE33" s="94">
        <f>IF(BZ38&gt;=CB38,0,1)</f>
        <v>0</v>
      </c>
      <c r="CF33" s="89">
        <f>IF(CI38&gt;CK38,1,0)</f>
        <v>1</v>
      </c>
      <c r="CG33" s="95">
        <f>IF(CI33&gt;CK33,1,0)</f>
        <v>1</v>
      </c>
      <c r="CH33" s="541" t="str">
        <f>IF(CI38&gt;=3,"○",IF(CK38&gt;=3,"●",""))</f>
        <v>○</v>
      </c>
      <c r="CI33" s="91">
        <f>'１次入力'!M11</f>
        <v>25</v>
      </c>
      <c r="CJ33" s="84" t="s">
        <v>10</v>
      </c>
      <c r="CK33" s="92">
        <f>'１次入力'!Q11</f>
        <v>21</v>
      </c>
      <c r="CL33" s="84">
        <f>IF(CK33&gt;CI33,1,0)</f>
        <v>0</v>
      </c>
      <c r="CM33" s="84"/>
      <c r="CN33" s="94">
        <f>IF(CI38&gt;=CK38,0,1)</f>
        <v>0</v>
      </c>
      <c r="CO33" s="86"/>
      <c r="CP33" s="83"/>
      <c r="CQ33" s="83"/>
      <c r="CR33" s="84"/>
      <c r="CS33" s="83"/>
      <c r="CT33" s="83"/>
      <c r="CU33" s="85"/>
      <c r="CV33" s="85"/>
      <c r="CW33" s="83"/>
      <c r="CX33" s="96"/>
      <c r="CY33" s="86"/>
      <c r="CZ33" s="87"/>
      <c r="DA33" s="83"/>
      <c r="DB33" s="83"/>
      <c r="DC33" s="83"/>
      <c r="DD33" s="45"/>
    </row>
    <row r="34" spans="1:108" ht="18.75" customHeight="1">
      <c r="A34" s="553"/>
      <c r="B34" s="549"/>
      <c r="C34" s="95">
        <f>IF(C33=1,0,IF(G38="棄",1,0))</f>
        <v>0</v>
      </c>
      <c r="D34" s="27">
        <f>IF(F34&gt;H34,1,0)</f>
        <v>0</v>
      </c>
      <c r="E34" s="541"/>
      <c r="F34" s="91">
        <f>IF(AND(AP6=0,AR6=0),"",AR6)</f>
      </c>
      <c r="G34" s="84" t="s">
        <v>10</v>
      </c>
      <c r="H34" s="92">
        <f>IF(AND(AP6=0,AR6=0),"",AP6)</f>
      </c>
      <c r="I34" s="93">
        <f>IF(H34&gt;F34,1,0)</f>
        <v>0</v>
      </c>
      <c r="J34" s="86"/>
      <c r="K34" s="93"/>
      <c r="L34" s="93">
        <f>IF(L33=1,0,IF(P38="棄",1,0))</f>
        <v>0</v>
      </c>
      <c r="M34" s="93">
        <f>IF(O34&gt;Q34,1,0)</f>
        <v>0</v>
      </c>
      <c r="N34" s="541"/>
      <c r="O34" s="91">
        <f>IF(AND(AR13=0,AP13=0),"",AR13)</f>
      </c>
      <c r="P34" s="84" t="s">
        <v>10</v>
      </c>
      <c r="Q34" s="92">
        <f>IF(AND(AR13=0,AP13=0),"",AP13)</f>
      </c>
      <c r="R34" s="93">
        <f>IF(Q34&gt;O34,1,0)</f>
        <v>0</v>
      </c>
      <c r="S34" s="86"/>
      <c r="T34" s="93"/>
      <c r="U34" s="93">
        <f>IF(U33=1,0,IF(Y38="棄",1,0))</f>
        <v>0</v>
      </c>
      <c r="V34" s="93">
        <f>IF(X34&gt;Z34,1,0)</f>
        <v>0</v>
      </c>
      <c r="W34" s="541"/>
      <c r="X34" s="91">
        <f>IF(AND(AR20=0,AP20=0),"",AR20)</f>
      </c>
      <c r="Y34" s="84" t="s">
        <v>10</v>
      </c>
      <c r="Z34" s="92">
        <f>IF(AND(AR20=0,AP20=0),"",AP20)</f>
      </c>
      <c r="AA34" s="93">
        <f>IF(Z34&gt;X34,1,0)</f>
        <v>0</v>
      </c>
      <c r="AB34" s="86"/>
      <c r="AC34" s="93"/>
      <c r="AD34" s="93">
        <f>IF(AD33=1,0,IF(AH38="棄",1,0))</f>
        <v>0</v>
      </c>
      <c r="AE34" s="93">
        <f>IF(AG34&gt;AI34,1,0)</f>
        <v>0</v>
      </c>
      <c r="AF34" s="541"/>
      <c r="AG34" s="91">
        <f>IF(AND(AR27=0,AP27=0),"",AR27)</f>
        <v>17</v>
      </c>
      <c r="AH34" s="84" t="s">
        <v>10</v>
      </c>
      <c r="AI34" s="92">
        <f>IF(AND(AR27=0,AP27=0),"",AP27)</f>
        <v>25</v>
      </c>
      <c r="AJ34" s="93">
        <f>IF(AI34&gt;AG34,1,0)</f>
        <v>1</v>
      </c>
      <c r="AK34" s="84"/>
      <c r="AL34" s="93"/>
      <c r="AM34" s="93"/>
      <c r="AN34" s="93"/>
      <c r="AO34" s="544"/>
      <c r="AP34" s="545"/>
      <c r="AQ34" s="545"/>
      <c r="AR34" s="545"/>
      <c r="AS34" s="545"/>
      <c r="AT34" s="545"/>
      <c r="AU34" s="93"/>
      <c r="AV34" s="93">
        <f>IF(AV33=1,0,IF(AZ38="棄",1,0))</f>
        <v>0</v>
      </c>
      <c r="AW34" s="93">
        <f>IF(AY34&gt;BA34,1,0)</f>
        <v>0</v>
      </c>
      <c r="AX34" s="541"/>
      <c r="AY34" s="91">
        <f>'１次入力'!M5</f>
        <v>13</v>
      </c>
      <c r="AZ34" s="84" t="s">
        <v>10</v>
      </c>
      <c r="BA34" s="92">
        <f>'１次入力'!Q5</f>
        <v>25</v>
      </c>
      <c r="BB34" s="93">
        <f>IF(BA34&gt;AY34,1,0)</f>
        <v>1</v>
      </c>
      <c r="BC34" s="84"/>
      <c r="BD34" s="93"/>
      <c r="BE34" s="93">
        <f>IF(BE33=1,0,IF(BI38="棄",1,0))</f>
        <v>0</v>
      </c>
      <c r="BF34" s="93">
        <f>IF(BH34&gt;BJ34,1,0)</f>
        <v>0</v>
      </c>
      <c r="BG34" s="541"/>
      <c r="BH34" s="91">
        <f>'１次入力'!AK47</f>
      </c>
      <c r="BI34" s="84" t="s">
        <v>10</v>
      </c>
      <c r="BJ34" s="92">
        <f>'１次入力'!AO47</f>
      </c>
      <c r="BK34" s="84">
        <f>IF(BJ34&gt;BH34,1,0)</f>
        <v>0</v>
      </c>
      <c r="BL34" s="84"/>
      <c r="BM34" s="84"/>
      <c r="BN34" s="93">
        <f>IF(BN33=1,0,IF(BR38="棄",1,0))</f>
        <v>0</v>
      </c>
      <c r="BO34" s="84">
        <f>IF(BQ34&gt;BS34,1,0)</f>
        <v>0</v>
      </c>
      <c r="BP34" s="541"/>
      <c r="BQ34" s="91">
        <f>'１次入力'!AC61</f>
      </c>
      <c r="BR34" s="84" t="s">
        <v>10</v>
      </c>
      <c r="BS34" s="92">
        <f>'１次入力'!AG61</f>
      </c>
      <c r="BT34" s="84">
        <f t="shared" si="0"/>
        <v>0</v>
      </c>
      <c r="BU34" s="84"/>
      <c r="BV34" s="84"/>
      <c r="BW34" s="95">
        <f>IF(BW33=1,0,IF(CA38="棄",1,0))</f>
        <v>0</v>
      </c>
      <c r="BX34" s="95">
        <f>IF(BZ34&gt;CB34,1,0)</f>
        <v>0</v>
      </c>
      <c r="BY34" s="541"/>
      <c r="BZ34" s="91">
        <f>'１次入力'!U54</f>
      </c>
      <c r="CA34" s="84" t="s">
        <v>10</v>
      </c>
      <c r="CB34" s="92">
        <f>'１次入力'!Y54</f>
      </c>
      <c r="CC34" s="93">
        <f>IF(CB34&gt;BZ34,1,0)</f>
        <v>0</v>
      </c>
      <c r="CD34" s="86"/>
      <c r="CE34" s="84"/>
      <c r="CF34" s="95">
        <f>IF(CF33=1,0,IF(CJ38="棄",1,0))</f>
        <v>0</v>
      </c>
      <c r="CG34" s="95">
        <f>IF(CI34&gt;CK34,1,0)</f>
        <v>0</v>
      </c>
      <c r="CH34" s="541"/>
      <c r="CI34" s="91">
        <f>'１次入力'!M12</f>
        <v>23</v>
      </c>
      <c r="CJ34" s="84" t="s">
        <v>10</v>
      </c>
      <c r="CK34" s="92">
        <f>'１次入力'!Q12</f>
        <v>25</v>
      </c>
      <c r="CL34" s="84">
        <f>IF(CK34&gt;CI34,1,0)</f>
        <v>1</v>
      </c>
      <c r="CM34" s="84"/>
      <c r="CN34" s="86"/>
      <c r="CO34" s="86"/>
      <c r="CP34" s="83"/>
      <c r="CQ34" s="83"/>
      <c r="CR34" s="84"/>
      <c r="CS34" s="83"/>
      <c r="CT34" s="83"/>
      <c r="CU34" s="85"/>
      <c r="CV34" s="85"/>
      <c r="CW34" s="83"/>
      <c r="CX34" s="96"/>
      <c r="CY34" s="96"/>
      <c r="CZ34" s="87"/>
      <c r="DA34" s="83"/>
      <c r="DB34" s="83"/>
      <c r="DC34" s="97"/>
      <c r="DD34" s="45"/>
    </row>
    <row r="35" spans="1:108" ht="18.75" customHeight="1">
      <c r="A35" s="553"/>
      <c r="B35" s="549"/>
      <c r="C35" s="54">
        <f>SUM(F33:F37)</f>
        <v>0</v>
      </c>
      <c r="D35" s="27">
        <f>IF(F35&gt;H35,1,0)</f>
        <v>0</v>
      </c>
      <c r="E35" s="541"/>
      <c r="F35" s="91">
        <f>IF(AND(AP7=0,AR7=0),"",AR7)</f>
      </c>
      <c r="G35" s="84" t="s">
        <v>10</v>
      </c>
      <c r="H35" s="92">
        <f>IF(AND(AP7=0,AR7=0),"",AP7)</f>
      </c>
      <c r="I35" s="93">
        <f>IF(H35&gt;F35,1,0)</f>
        <v>0</v>
      </c>
      <c r="J35" s="86"/>
      <c r="K35" s="93">
        <f>SUM(H33:H37)</f>
        <v>0</v>
      </c>
      <c r="L35" s="76">
        <f>SUM(O33:O37)</f>
        <v>0</v>
      </c>
      <c r="M35" s="93">
        <f>IF(O35&gt;Q35,1,0)</f>
        <v>0</v>
      </c>
      <c r="N35" s="541"/>
      <c r="O35" s="91">
        <f>IF(AND(AR14=0,AP14=0),"",AR14)</f>
      </c>
      <c r="P35" s="84" t="s">
        <v>10</v>
      </c>
      <c r="Q35" s="92">
        <f>IF(AND(AR14=0,AP14=0),"",AP14)</f>
      </c>
      <c r="R35" s="93">
        <f>IF(Q35&gt;O35,1,0)</f>
        <v>0</v>
      </c>
      <c r="S35" s="86"/>
      <c r="T35" s="93">
        <f>SUM(Q33:Q37)</f>
        <v>0</v>
      </c>
      <c r="U35" s="76">
        <f>SUM(X33:X37)</f>
        <v>0</v>
      </c>
      <c r="V35" s="93">
        <f>IF(X35&gt;Z35,1,0)</f>
        <v>0</v>
      </c>
      <c r="W35" s="541"/>
      <c r="X35" s="91">
        <f>IF(AND(AR21=0,AP21=0),"",AR21)</f>
      </c>
      <c r="Y35" s="84" t="s">
        <v>10</v>
      </c>
      <c r="Z35" s="92">
        <f>IF(AND(AR21=0,AP21=0),"",AP21)</f>
      </c>
      <c r="AA35" s="93">
        <f>IF(Z35&gt;X35,1,0)</f>
        <v>0</v>
      </c>
      <c r="AB35" s="86"/>
      <c r="AC35" s="93">
        <f>SUM(Z33:Z37)</f>
        <v>0</v>
      </c>
      <c r="AD35" s="76">
        <f>SUM(AG33:AG37)</f>
        <v>100</v>
      </c>
      <c r="AE35" s="93">
        <f>IF(AG35&gt;AI35,1,0)</f>
        <v>1</v>
      </c>
      <c r="AF35" s="541"/>
      <c r="AG35" s="91">
        <f>IF(AND(AR28=0,AP28=0),"",AR28)</f>
        <v>25</v>
      </c>
      <c r="AH35" s="84" t="s">
        <v>10</v>
      </c>
      <c r="AI35" s="92">
        <f>IF(AND(AR28=0,AP28=0),"",AP28)</f>
        <v>19</v>
      </c>
      <c r="AJ35" s="93">
        <f>IF(AI35&gt;AG35,1,0)</f>
        <v>0</v>
      </c>
      <c r="AK35" s="84"/>
      <c r="AL35" s="93">
        <f>SUM(AI33:AI37)</f>
        <v>97</v>
      </c>
      <c r="AM35" s="93"/>
      <c r="AN35" s="93"/>
      <c r="AO35" s="544"/>
      <c r="AP35" s="545"/>
      <c r="AQ35" s="545"/>
      <c r="AR35" s="545"/>
      <c r="AS35" s="545"/>
      <c r="AT35" s="545"/>
      <c r="AU35" s="93"/>
      <c r="AV35" s="76">
        <f>SUM(AY33:AY37)</f>
        <v>88</v>
      </c>
      <c r="AW35" s="93">
        <f>IF(AY35&gt;BA35,1,0)</f>
        <v>1</v>
      </c>
      <c r="AX35" s="541"/>
      <c r="AY35" s="91">
        <f>'１次入力'!M6</f>
        <v>25</v>
      </c>
      <c r="AZ35" s="84" t="s">
        <v>10</v>
      </c>
      <c r="BA35" s="92">
        <f>'１次入力'!Q6</f>
        <v>8</v>
      </c>
      <c r="BB35" s="93">
        <f>IF(BA35&gt;AY35,1,0)</f>
        <v>0</v>
      </c>
      <c r="BC35" s="84"/>
      <c r="BD35" s="93">
        <f>SUM(BA33:BA37)</f>
        <v>74</v>
      </c>
      <c r="BE35" s="76">
        <f>SUM(BH33:BH37)</f>
        <v>0</v>
      </c>
      <c r="BF35" s="93">
        <f>IF(BH35&gt;BJ35,1,0)</f>
        <v>0</v>
      </c>
      <c r="BG35" s="541"/>
      <c r="BH35" s="91">
        <f>'１次入力'!AK48</f>
      </c>
      <c r="BI35" s="84" t="s">
        <v>10</v>
      </c>
      <c r="BJ35" s="92">
        <f>'１次入力'!AO48</f>
      </c>
      <c r="BK35" s="84">
        <f>IF(BJ35&gt;BH35,1,0)</f>
        <v>0</v>
      </c>
      <c r="BL35" s="84"/>
      <c r="BM35" s="84">
        <f>SUM(BJ33:BJ37)</f>
        <v>0</v>
      </c>
      <c r="BN35" s="99">
        <f>SUM(BQ33:BQ37)</f>
        <v>0</v>
      </c>
      <c r="BO35" s="84">
        <f>IF(BQ35&gt;BS35,1,0)</f>
        <v>0</v>
      </c>
      <c r="BP35" s="541"/>
      <c r="BQ35" s="91">
        <f>'１次入力'!AC62</f>
      </c>
      <c r="BR35" s="84" t="s">
        <v>10</v>
      </c>
      <c r="BS35" s="92">
        <f>'１次入力'!AG62</f>
      </c>
      <c r="BT35" s="84">
        <f t="shared" si="0"/>
        <v>0</v>
      </c>
      <c r="BU35" s="84"/>
      <c r="BV35" s="84">
        <f>SUM(BS33:BS37)</f>
        <v>0</v>
      </c>
      <c r="BW35" s="85">
        <f>SUM(BZ33:BZ37)</f>
        <v>0</v>
      </c>
      <c r="BX35" s="95">
        <f>IF(BZ35&gt;CB35,1,0)</f>
        <v>0</v>
      </c>
      <c r="BY35" s="541"/>
      <c r="BZ35" s="91">
        <f>'１次入力'!U55</f>
      </c>
      <c r="CA35" s="84" t="s">
        <v>10</v>
      </c>
      <c r="CB35" s="92">
        <f>'１次入力'!Y55</f>
      </c>
      <c r="CC35" s="93">
        <f>IF(CB35&gt;BZ35,1,0)</f>
        <v>0</v>
      </c>
      <c r="CD35" s="86"/>
      <c r="CE35" s="84">
        <f>SUM(CB33:CB37)</f>
        <v>0</v>
      </c>
      <c r="CF35" s="85">
        <f>SUM(CI33:CI37)</f>
        <v>98</v>
      </c>
      <c r="CG35" s="95">
        <f>IF(CI35&gt;CK35,1,0)</f>
        <v>1</v>
      </c>
      <c r="CH35" s="541"/>
      <c r="CI35" s="91">
        <f>'１次入力'!M13</f>
        <v>25</v>
      </c>
      <c r="CJ35" s="84" t="s">
        <v>10</v>
      </c>
      <c r="CK35" s="92">
        <f>'１次入力'!Q13</f>
        <v>19</v>
      </c>
      <c r="CL35" s="84">
        <f>IF(CK35&gt;CI35,1,0)</f>
        <v>0</v>
      </c>
      <c r="CM35" s="84"/>
      <c r="CN35" s="86">
        <f>SUM(CK33:CK37)</f>
        <v>81</v>
      </c>
      <c r="CO35" s="85">
        <f>CR35*100+CZ35*10+DD35</f>
        <v>155</v>
      </c>
      <c r="CP35" s="83">
        <f>C37+L37+U37+AD37+AM37+AV37+BE37+BN37+BW37+CF37</f>
        <v>3</v>
      </c>
      <c r="CQ35" s="83">
        <f>(CS35*2)+CT35</f>
        <v>6</v>
      </c>
      <c r="CR35" s="84">
        <f>RANK(CQ35,$CQ$6:$CQ$70)</f>
        <v>1</v>
      </c>
      <c r="CS35" s="83">
        <f>C33+L33+U33+AD33+AM33+AV33+BE33+BN33+BW33+CF33</f>
        <v>3</v>
      </c>
      <c r="CT35" s="83">
        <f>K33+T33+AC33+AL33+AU33+BD33+BM33+BV33+CE33+CN33-CU35</f>
        <v>0</v>
      </c>
      <c r="CU35" s="85">
        <f>C34+E34+L34+U34+AD34+AM34+AV34+BE34+BN34+BW34+CF34</f>
        <v>0</v>
      </c>
      <c r="CV35" s="85">
        <f>F38+O38+X38+AG38+AP38+AY38+BH38+BQ38+BZ38+CI38</f>
        <v>9</v>
      </c>
      <c r="CW35" s="83">
        <f>H38+Q38+Z38+AI38+AR38+BA38+BJ38+BS38+CB38+CK38</f>
        <v>4</v>
      </c>
      <c r="CX35" s="96">
        <f>IF(CY35=100,"MAX",CY35)</f>
        <v>2.25</v>
      </c>
      <c r="CY35" s="96">
        <f>IF(ISERROR(CV35/CW35),100,(CV35/CW35))</f>
        <v>2.25</v>
      </c>
      <c r="CZ35" s="87">
        <f>RANK(CY35,$CY$6:$CY$70)</f>
        <v>5</v>
      </c>
      <c r="DA35" s="83">
        <f>C35+L35+U35+AD35+AM35+AV35+BE35+BN35+BW35+CF35</f>
        <v>286</v>
      </c>
      <c r="DB35" s="83">
        <f>K35+T35+AC35+AL35+AU35+BD35+BM35+BV35+CE35+CN35</f>
        <v>252</v>
      </c>
      <c r="DC35" s="96">
        <f>IF(ISERROR(DA35/DB35),0,(DA35/DB35))</f>
        <v>1.1349206349206349</v>
      </c>
      <c r="DD35" s="45">
        <f>RANK(DC35,$DC$6:$DC$70)</f>
        <v>5</v>
      </c>
    </row>
    <row r="36" spans="1:108" ht="18.75" customHeight="1">
      <c r="A36" s="553"/>
      <c r="B36" s="549"/>
      <c r="C36" s="47"/>
      <c r="D36" s="27">
        <f>IF(F36&gt;H36,1,0)</f>
        <v>0</v>
      </c>
      <c r="E36" s="541"/>
      <c r="F36" s="91">
        <f>IF(AND(AP8=0,AR8=0),"",AR8)</f>
      </c>
      <c r="G36" s="84" t="s">
        <v>10</v>
      </c>
      <c r="H36" s="92">
        <f>IF(AND(AP8=0,AR8=0),"",AP8)</f>
      </c>
      <c r="I36" s="93">
        <f>IF(H36&gt;F36,1,0)</f>
        <v>0</v>
      </c>
      <c r="J36" s="86"/>
      <c r="K36" s="93"/>
      <c r="L36" s="93"/>
      <c r="M36" s="93">
        <f>IF(O36&gt;Q36,1,0)</f>
        <v>0</v>
      </c>
      <c r="N36" s="541"/>
      <c r="O36" s="91">
        <f>IF(AND(AR15=0,AP15=0),"",AR15)</f>
      </c>
      <c r="P36" s="84" t="s">
        <v>10</v>
      </c>
      <c r="Q36" s="92">
        <f>IF(AND(AR15=0,AP15=0),"",AP15)</f>
      </c>
      <c r="R36" s="93">
        <f>IF(Q36&gt;O36,1,0)</f>
        <v>0</v>
      </c>
      <c r="S36" s="86"/>
      <c r="T36" s="93"/>
      <c r="U36" s="93"/>
      <c r="V36" s="93">
        <f>IF(X36&gt;Z36,1,0)</f>
        <v>0</v>
      </c>
      <c r="W36" s="541"/>
      <c r="X36" s="91">
        <f>IF(AND(AR22=0,AP22=0),"",AR22)</f>
      </c>
      <c r="Y36" s="84" t="s">
        <v>10</v>
      </c>
      <c r="Z36" s="92">
        <f>IF(AND(AR22=0,AP22=0),"",AP22)</f>
      </c>
      <c r="AA36" s="93">
        <f>IF(Z36&gt;X36,1,0)</f>
        <v>0</v>
      </c>
      <c r="AB36" s="86"/>
      <c r="AC36" s="93"/>
      <c r="AD36" s="93"/>
      <c r="AE36" s="93">
        <f>IF(AG36&gt;AI36,1,0)</f>
        <v>0</v>
      </c>
      <c r="AF36" s="541"/>
      <c r="AG36" s="91">
        <f>IF(AND(AR29=0,AP29=0),"",AR29)</f>
        <v>18</v>
      </c>
      <c r="AH36" s="84" t="s">
        <v>10</v>
      </c>
      <c r="AI36" s="92">
        <f>IF(AND(AR29=0,AP29=0),"",AP29)</f>
        <v>25</v>
      </c>
      <c r="AJ36" s="93">
        <f>IF(AI36&gt;AG36,1,0)</f>
        <v>1</v>
      </c>
      <c r="AK36" s="84"/>
      <c r="AL36" s="93"/>
      <c r="AM36" s="93"/>
      <c r="AN36" s="93"/>
      <c r="AO36" s="544"/>
      <c r="AP36" s="545"/>
      <c r="AQ36" s="545"/>
      <c r="AR36" s="545"/>
      <c r="AS36" s="545"/>
      <c r="AT36" s="545"/>
      <c r="AU36" s="93"/>
      <c r="AV36" s="93"/>
      <c r="AW36" s="93">
        <f>IF(AY36&gt;BA36,1,0)</f>
        <v>1</v>
      </c>
      <c r="AX36" s="541"/>
      <c r="AY36" s="91">
        <f>'１次入力'!M7</f>
        <v>25</v>
      </c>
      <c r="AZ36" s="84" t="s">
        <v>10</v>
      </c>
      <c r="BA36" s="92">
        <f>'１次入力'!Q7</f>
        <v>19</v>
      </c>
      <c r="BB36" s="93">
        <f>IF(BA36&gt;AY36,1,0)</f>
        <v>0</v>
      </c>
      <c r="BC36" s="84"/>
      <c r="BD36" s="93"/>
      <c r="BE36" s="93"/>
      <c r="BF36" s="93">
        <f>IF(BH36&gt;BJ36,1,0)</f>
        <v>0</v>
      </c>
      <c r="BG36" s="541"/>
      <c r="BH36" s="91">
        <f>'１次入力'!AK49</f>
      </c>
      <c r="BI36" s="84" t="s">
        <v>10</v>
      </c>
      <c r="BJ36" s="92">
        <f>'１次入力'!AO49</f>
      </c>
      <c r="BK36" s="84">
        <f>IF(BJ36&gt;BH36,1,0)</f>
        <v>0</v>
      </c>
      <c r="BL36" s="84"/>
      <c r="BM36" s="84"/>
      <c r="BN36" s="84"/>
      <c r="BO36" s="84">
        <f>IF(BQ36&gt;BS36,1,0)</f>
        <v>0</v>
      </c>
      <c r="BP36" s="541"/>
      <c r="BQ36" s="91">
        <f>'１次入力'!AC63</f>
      </c>
      <c r="BR36" s="84" t="s">
        <v>10</v>
      </c>
      <c r="BS36" s="92">
        <f>'１次入力'!AG63</f>
      </c>
      <c r="BT36" s="84">
        <f t="shared" si="0"/>
        <v>0</v>
      </c>
      <c r="BU36" s="84"/>
      <c r="BV36" s="84"/>
      <c r="BW36" s="85"/>
      <c r="BX36" s="95">
        <f>IF(BZ36&gt;CB36,1,0)</f>
        <v>0</v>
      </c>
      <c r="BY36" s="541"/>
      <c r="BZ36" s="91">
        <f>'１次入力'!U56</f>
      </c>
      <c r="CA36" s="84" t="s">
        <v>10</v>
      </c>
      <c r="CB36" s="92">
        <f>'１次入力'!Y56</f>
      </c>
      <c r="CC36" s="93">
        <f>IF(CB36&gt;BZ36,1,0)</f>
        <v>0</v>
      </c>
      <c r="CD36" s="86"/>
      <c r="CE36" s="84"/>
      <c r="CF36" s="84"/>
      <c r="CG36" s="95">
        <f>IF(CI36&gt;CK36,1,0)</f>
        <v>1</v>
      </c>
      <c r="CH36" s="541"/>
      <c r="CI36" s="91">
        <f>'１次入力'!M14</f>
        <v>25</v>
      </c>
      <c r="CJ36" s="84" t="s">
        <v>10</v>
      </c>
      <c r="CK36" s="92">
        <f>'１次入力'!Q14</f>
        <v>16</v>
      </c>
      <c r="CL36" s="84">
        <f>IF(CK36&gt;CI36,1,0)</f>
        <v>0</v>
      </c>
      <c r="CM36" s="84"/>
      <c r="CN36" s="86"/>
      <c r="CO36" s="86"/>
      <c r="CP36" s="83"/>
      <c r="CQ36" s="83"/>
      <c r="CR36" s="84"/>
      <c r="CS36" s="83"/>
      <c r="CT36" s="83"/>
      <c r="CU36" s="85"/>
      <c r="CV36" s="85"/>
      <c r="CW36" s="83"/>
      <c r="CX36" s="96"/>
      <c r="CY36" s="96"/>
      <c r="CZ36" s="87"/>
      <c r="DA36" s="83"/>
      <c r="DB36" s="83"/>
      <c r="DC36" s="97"/>
      <c r="DD36" s="45"/>
    </row>
    <row r="37" spans="1:108" ht="18.75" customHeight="1">
      <c r="A37" s="553"/>
      <c r="B37" s="549"/>
      <c r="C37" s="47">
        <f>IF(F38=H38,0,1)</f>
        <v>0</v>
      </c>
      <c r="D37" s="27">
        <f>IF(F37&gt;H37,1,0)</f>
        <v>0</v>
      </c>
      <c r="E37" s="541"/>
      <c r="F37" s="91">
        <f>IF(AND(AP9=0,AR9=0),"",AR9)</f>
      </c>
      <c r="G37" s="84" t="s">
        <v>10</v>
      </c>
      <c r="H37" s="92">
        <f>IF(AND(AP9=0,AR9=0),"",AP9)</f>
      </c>
      <c r="I37" s="93">
        <f>IF(H37&gt;F37,1,0)</f>
        <v>0</v>
      </c>
      <c r="J37" s="86"/>
      <c r="K37" s="93"/>
      <c r="L37" s="93">
        <f>IF(O38=Q38,0,1)</f>
        <v>0</v>
      </c>
      <c r="M37" s="93">
        <f>IF(O37&gt;Q37,1,0)</f>
        <v>0</v>
      </c>
      <c r="N37" s="541"/>
      <c r="O37" s="91">
        <f>IF(AND(AR16=0,AP16=0),"",AR16)</f>
      </c>
      <c r="P37" s="84" t="s">
        <v>10</v>
      </c>
      <c r="Q37" s="92">
        <f>IF(AND(AR16=0,AP16=0),"",AP16)</f>
      </c>
      <c r="R37" s="93">
        <f>IF(Q37&gt;O37,1,0)</f>
        <v>0</v>
      </c>
      <c r="S37" s="86"/>
      <c r="T37" s="93"/>
      <c r="U37" s="93">
        <f>IF(X38=Z38,0,1)</f>
        <v>0</v>
      </c>
      <c r="V37" s="93">
        <f>IF(X37&gt;Z37,1,0)</f>
        <v>0</v>
      </c>
      <c r="W37" s="541"/>
      <c r="X37" s="91">
        <f>IF(AND(AR23=0,AP23=0),"",AR23)</f>
      </c>
      <c r="Y37" s="84" t="s">
        <v>10</v>
      </c>
      <c r="Z37" s="92">
        <f>IF(AND(AR23=0,AP23=0),"",AP23)</f>
      </c>
      <c r="AA37" s="93">
        <f>IF(Z37&gt;X37,1,0)</f>
        <v>0</v>
      </c>
      <c r="AB37" s="86"/>
      <c r="AC37" s="93"/>
      <c r="AD37" s="93">
        <f>IF(AG38=AI38,0,1)</f>
        <v>1</v>
      </c>
      <c r="AE37" s="93">
        <f>IF(AG37&gt;AI37,1,0)</f>
        <v>1</v>
      </c>
      <c r="AF37" s="541"/>
      <c r="AG37" s="91">
        <f>IF(AND(AR30=0,AP30=0),"",AR30)</f>
        <v>15</v>
      </c>
      <c r="AH37" s="84" t="s">
        <v>10</v>
      </c>
      <c r="AI37" s="92">
        <f>IF(AND(AR30=0,AP30=0),"",AP30)</f>
        <v>10</v>
      </c>
      <c r="AJ37" s="93">
        <f>IF(AI37&gt;AG37,1,0)</f>
        <v>0</v>
      </c>
      <c r="AK37" s="84"/>
      <c r="AL37" s="93"/>
      <c r="AM37" s="93"/>
      <c r="AN37" s="93"/>
      <c r="AO37" s="544"/>
      <c r="AP37" s="545"/>
      <c r="AQ37" s="545"/>
      <c r="AR37" s="545"/>
      <c r="AS37" s="545"/>
      <c r="AT37" s="545"/>
      <c r="AU37" s="93"/>
      <c r="AV37" s="93">
        <f>IF(AY38=BA38,0,1)</f>
        <v>1</v>
      </c>
      <c r="AW37" s="93">
        <f>IF(AY37&gt;BA37,1,0)</f>
        <v>0</v>
      </c>
      <c r="AX37" s="541"/>
      <c r="AY37" s="91">
        <f>'１次入力'!M8</f>
      </c>
      <c r="AZ37" s="84" t="s">
        <v>10</v>
      </c>
      <c r="BA37" s="92">
        <f>'１次入力'!Q8</f>
      </c>
      <c r="BB37" s="93">
        <f>IF(BA37&gt;AY37,1,0)</f>
        <v>0</v>
      </c>
      <c r="BC37" s="84"/>
      <c r="BD37" s="93"/>
      <c r="BE37" s="93">
        <f>IF(BH38=BJ38,0,1)</f>
        <v>0</v>
      </c>
      <c r="BF37" s="93">
        <f>IF(BH37&gt;BJ37,1,0)</f>
        <v>0</v>
      </c>
      <c r="BG37" s="541"/>
      <c r="BH37" s="91">
        <f>'１次入力'!AK50</f>
      </c>
      <c r="BI37" s="84" t="s">
        <v>10</v>
      </c>
      <c r="BJ37" s="92">
        <f>'１次入力'!AO50</f>
      </c>
      <c r="BK37" s="84">
        <f>IF(BJ37&gt;BH37,1,0)</f>
        <v>0</v>
      </c>
      <c r="BL37" s="84"/>
      <c r="BM37" s="84"/>
      <c r="BN37" s="84">
        <f>IF(BQ38=BS38,0,1)</f>
        <v>0</v>
      </c>
      <c r="BO37" s="84">
        <f>IF(BQ37&gt;BS37,1,0)</f>
        <v>0</v>
      </c>
      <c r="BP37" s="541"/>
      <c r="BQ37" s="91">
        <f>'１次入力'!AC64</f>
      </c>
      <c r="BR37" s="84" t="s">
        <v>10</v>
      </c>
      <c r="BS37" s="92">
        <f>'１次入力'!AG64</f>
      </c>
      <c r="BT37" s="84">
        <f t="shared" si="0"/>
        <v>0</v>
      </c>
      <c r="BU37" s="84"/>
      <c r="BV37" s="84"/>
      <c r="BW37" s="85">
        <f>IF(BZ38=CB38,0,1)</f>
        <v>0</v>
      </c>
      <c r="BX37" s="95">
        <f>IF(BZ37&gt;CB37,1,0)</f>
        <v>0</v>
      </c>
      <c r="BY37" s="541"/>
      <c r="BZ37" s="91">
        <f>'１次入力'!U57</f>
      </c>
      <c r="CA37" s="84" t="s">
        <v>10</v>
      </c>
      <c r="CB37" s="92">
        <f>'１次入力'!Y57</f>
      </c>
      <c r="CC37" s="93">
        <f>IF(CB37&gt;BZ37,1,0)</f>
        <v>0</v>
      </c>
      <c r="CD37" s="86"/>
      <c r="CE37" s="84"/>
      <c r="CF37" s="85">
        <f>IF(CI38=CK38,0,1)</f>
        <v>1</v>
      </c>
      <c r="CG37" s="95">
        <f>IF(CI37&gt;CK37,1,0)</f>
        <v>0</v>
      </c>
      <c r="CH37" s="541"/>
      <c r="CI37" s="91">
        <f>'１次入力'!M15</f>
      </c>
      <c r="CJ37" s="84" t="s">
        <v>10</v>
      </c>
      <c r="CK37" s="92">
        <f>'１次入力'!Q15</f>
      </c>
      <c r="CL37" s="84">
        <f>IF(CK37&gt;CI37,1,0)</f>
        <v>0</v>
      </c>
      <c r="CM37" s="84"/>
      <c r="CN37" s="86"/>
      <c r="CO37" s="86"/>
      <c r="CP37" s="83"/>
      <c r="CQ37" s="83"/>
      <c r="CR37" s="84"/>
      <c r="CS37" s="83"/>
      <c r="CT37" s="83"/>
      <c r="CU37" s="85"/>
      <c r="CV37" s="85"/>
      <c r="CW37" s="83"/>
      <c r="CX37" s="96"/>
      <c r="CY37" s="96"/>
      <c r="CZ37" s="87"/>
      <c r="DA37" s="83"/>
      <c r="DB37" s="83"/>
      <c r="DC37" s="97"/>
      <c r="DD37" s="45"/>
    </row>
    <row r="38" spans="1:108" s="50" customFormat="1" ht="18.75" customHeight="1">
      <c r="A38" s="554"/>
      <c r="B38" s="550"/>
      <c r="C38" s="51"/>
      <c r="D38" s="49"/>
      <c r="E38" s="121"/>
      <c r="F38" s="115">
        <f>SUM(D33:D37)</f>
        <v>0</v>
      </c>
      <c r="G38" s="115" t="str">
        <f>+AQ10</f>
        <v>-</v>
      </c>
      <c r="H38" s="115">
        <f>SUM(I33:I37)</f>
        <v>0</v>
      </c>
      <c r="I38" s="116"/>
      <c r="J38" s="117"/>
      <c r="K38" s="116"/>
      <c r="L38" s="116"/>
      <c r="M38" s="116"/>
      <c r="N38" s="118"/>
      <c r="O38" s="115">
        <f>SUM(M33:M37)</f>
        <v>0</v>
      </c>
      <c r="P38" s="115" t="str">
        <f>+AQ17</f>
        <v>-</v>
      </c>
      <c r="Q38" s="115">
        <f>SUM(R33:R37)</f>
        <v>0</v>
      </c>
      <c r="R38" s="116"/>
      <c r="S38" s="117"/>
      <c r="T38" s="116"/>
      <c r="U38" s="116"/>
      <c r="V38" s="116"/>
      <c r="W38" s="118"/>
      <c r="X38" s="115">
        <f>SUM(V33:V37)</f>
        <v>0</v>
      </c>
      <c r="Y38" s="115" t="str">
        <f>AQ24</f>
        <v>-</v>
      </c>
      <c r="Z38" s="115">
        <f>SUM(AA33:AA37)</f>
        <v>0</v>
      </c>
      <c r="AA38" s="116"/>
      <c r="AB38" s="117"/>
      <c r="AC38" s="116"/>
      <c r="AD38" s="116"/>
      <c r="AE38" s="116"/>
      <c r="AF38" s="118"/>
      <c r="AG38" s="115">
        <f>SUM(AE33:AE37)</f>
        <v>3</v>
      </c>
      <c r="AH38" s="115" t="str">
        <f>+AQ31</f>
        <v>-</v>
      </c>
      <c r="AI38" s="115">
        <f>SUM(AJ33:AJ37)</f>
        <v>2</v>
      </c>
      <c r="AJ38" s="93"/>
      <c r="AK38" s="84"/>
      <c r="AL38" s="93"/>
      <c r="AM38" s="93"/>
      <c r="AN38" s="93"/>
      <c r="AO38" s="546"/>
      <c r="AP38" s="547"/>
      <c r="AQ38" s="547"/>
      <c r="AR38" s="547"/>
      <c r="AS38" s="547"/>
      <c r="AT38" s="547"/>
      <c r="AU38" s="93"/>
      <c r="AV38" s="93"/>
      <c r="AW38" s="76"/>
      <c r="AX38" s="101"/>
      <c r="AY38" s="115">
        <f>SUM(AW33:AW37)</f>
        <v>3</v>
      </c>
      <c r="AZ38" s="134" t="s">
        <v>21</v>
      </c>
      <c r="BA38" s="115">
        <f>SUM(BB33:BB37)</f>
        <v>1</v>
      </c>
      <c r="BB38" s="116"/>
      <c r="BC38" s="115"/>
      <c r="BD38" s="116"/>
      <c r="BE38" s="116"/>
      <c r="BF38" s="116"/>
      <c r="BG38" s="118"/>
      <c r="BH38" s="115">
        <f>SUM(BF33:BF37)</f>
        <v>0</v>
      </c>
      <c r="BI38" s="134" t="s">
        <v>21</v>
      </c>
      <c r="BJ38" s="115">
        <f>SUM(BK33:BK37)</f>
        <v>0</v>
      </c>
      <c r="BK38" s="115"/>
      <c r="BL38" s="115"/>
      <c r="BM38" s="115"/>
      <c r="BN38" s="115"/>
      <c r="BO38" s="120"/>
      <c r="BP38" s="121"/>
      <c r="BQ38" s="115">
        <f>SUM(BO33:BO37)</f>
        <v>0</v>
      </c>
      <c r="BR38" s="134" t="s">
        <v>21</v>
      </c>
      <c r="BS38" s="115">
        <f>SUM(BT33:BT37)</f>
        <v>0</v>
      </c>
      <c r="BT38" s="84"/>
      <c r="BU38" s="84"/>
      <c r="BV38" s="100"/>
      <c r="BW38" s="101"/>
      <c r="BX38" s="113"/>
      <c r="BY38" s="85"/>
      <c r="BZ38" s="115">
        <f>SUM(BX33:BX37)</f>
        <v>0</v>
      </c>
      <c r="CA38" s="134" t="s">
        <v>21</v>
      </c>
      <c r="CB38" s="115">
        <f>SUM(CC33:CC37)</f>
        <v>0</v>
      </c>
      <c r="CC38" s="116"/>
      <c r="CD38" s="117"/>
      <c r="CE38" s="115"/>
      <c r="CF38" s="115"/>
      <c r="CG38" s="113"/>
      <c r="CH38" s="85"/>
      <c r="CI38" s="115">
        <f>SUM(CG33:CG37)</f>
        <v>3</v>
      </c>
      <c r="CJ38" s="134" t="s">
        <v>21</v>
      </c>
      <c r="CK38" s="115">
        <f>SUM(CL33:CL37)</f>
        <v>1</v>
      </c>
      <c r="CL38" s="115"/>
      <c r="CM38" s="115"/>
      <c r="CN38" s="117"/>
      <c r="CO38" s="117"/>
      <c r="CP38" s="102"/>
      <c r="CQ38" s="102"/>
      <c r="CR38" s="100"/>
      <c r="CS38" s="102"/>
      <c r="CT38" s="102"/>
      <c r="CU38" s="101"/>
      <c r="CV38" s="101"/>
      <c r="CW38" s="102"/>
      <c r="CX38" s="103"/>
      <c r="CY38" s="103"/>
      <c r="CZ38" s="104"/>
      <c r="DA38" s="102"/>
      <c r="DB38" s="102"/>
      <c r="DC38" s="105"/>
      <c r="DD38" s="53"/>
    </row>
    <row r="39" spans="1:108" s="50" customFormat="1" ht="18.75" customHeight="1">
      <c r="A39" s="552">
        <f>RANK(CO42,$CO$7:$CO$70,1)</f>
        <v>8</v>
      </c>
      <c r="B39" s="548" t="str">
        <f>AX3</f>
        <v>敬愛大</v>
      </c>
      <c r="C39" s="51"/>
      <c r="D39" s="49"/>
      <c r="E39" s="128"/>
      <c r="F39" s="94"/>
      <c r="G39" s="94"/>
      <c r="H39" s="94"/>
      <c r="I39" s="90"/>
      <c r="J39" s="107"/>
      <c r="K39" s="90"/>
      <c r="L39" s="90"/>
      <c r="M39" s="90"/>
      <c r="N39" s="129"/>
      <c r="O39" s="94"/>
      <c r="P39" s="94"/>
      <c r="Q39" s="94"/>
      <c r="R39" s="90"/>
      <c r="S39" s="107"/>
      <c r="T39" s="90"/>
      <c r="U39" s="90"/>
      <c r="V39" s="90"/>
      <c r="W39" s="129"/>
      <c r="X39" s="94"/>
      <c r="Y39" s="94"/>
      <c r="Z39" s="94"/>
      <c r="AA39" s="90"/>
      <c r="AB39" s="107"/>
      <c r="AC39" s="90"/>
      <c r="AD39" s="90"/>
      <c r="AE39" s="90"/>
      <c r="AF39" s="129"/>
      <c r="AG39" s="94"/>
      <c r="AH39" s="94"/>
      <c r="AI39" s="94"/>
      <c r="AJ39" s="90"/>
      <c r="AK39" s="94"/>
      <c r="AL39" s="90"/>
      <c r="AM39" s="90"/>
      <c r="AN39" s="90"/>
      <c r="AO39" s="106"/>
      <c r="AP39" s="94"/>
      <c r="AQ39" s="94"/>
      <c r="AR39" s="94"/>
      <c r="AS39" s="90"/>
      <c r="AT39" s="94"/>
      <c r="AU39" s="90"/>
      <c r="AV39" s="90"/>
      <c r="AW39" s="81"/>
      <c r="AX39" s="542"/>
      <c r="AY39" s="543"/>
      <c r="AZ39" s="543"/>
      <c r="BA39" s="543"/>
      <c r="BB39" s="543"/>
      <c r="BC39" s="543"/>
      <c r="BD39" s="90"/>
      <c r="BE39" s="90"/>
      <c r="BF39" s="90"/>
      <c r="BG39" s="129"/>
      <c r="BH39" s="94"/>
      <c r="BI39" s="94"/>
      <c r="BJ39" s="94"/>
      <c r="BK39" s="94"/>
      <c r="BL39" s="94"/>
      <c r="BM39" s="94"/>
      <c r="BN39" s="94"/>
      <c r="BO39" s="108"/>
      <c r="BP39" s="128"/>
      <c r="BQ39" s="94"/>
      <c r="BR39" s="94"/>
      <c r="BS39" s="94"/>
      <c r="BT39" s="94"/>
      <c r="BU39" s="94"/>
      <c r="BV39" s="84"/>
      <c r="BW39" s="85"/>
      <c r="BX39" s="82"/>
      <c r="BY39" s="128"/>
      <c r="BZ39" s="94"/>
      <c r="CA39" s="94"/>
      <c r="CB39" s="94"/>
      <c r="CC39" s="94"/>
      <c r="CD39" s="94"/>
      <c r="CE39" s="94"/>
      <c r="CF39" s="94"/>
      <c r="CG39" s="82"/>
      <c r="CH39" s="128"/>
      <c r="CI39" s="94"/>
      <c r="CJ39" s="94"/>
      <c r="CK39" s="94"/>
      <c r="CL39" s="94"/>
      <c r="CM39" s="94"/>
      <c r="CN39" s="107"/>
      <c r="CO39" s="107"/>
      <c r="CP39" s="109"/>
      <c r="CQ39" s="109"/>
      <c r="CR39" s="94"/>
      <c r="CS39" s="109"/>
      <c r="CT39" s="109"/>
      <c r="CU39" s="106"/>
      <c r="CV39" s="106"/>
      <c r="CW39" s="109"/>
      <c r="CX39" s="110"/>
      <c r="CY39" s="110"/>
      <c r="CZ39" s="111"/>
      <c r="DA39" s="109"/>
      <c r="DB39" s="109"/>
      <c r="DC39" s="112"/>
      <c r="DD39" s="53"/>
    </row>
    <row r="40" spans="1:108" ht="18.75" customHeight="1">
      <c r="A40" s="553"/>
      <c r="B40" s="549"/>
      <c r="C40" s="89">
        <f>IF(F45&gt;H45,1,0)</f>
        <v>0</v>
      </c>
      <c r="D40" s="46">
        <f>IF(F40&gt;H40,1,0)</f>
        <v>0</v>
      </c>
      <c r="E40" s="541">
        <f>IF(F45&gt;=3,"○",IF(H45&gt;=3,"●",""))</f>
      </c>
      <c r="F40" s="91">
        <f>IF(AND(AY5=0,BA5=0),"",BA5)</f>
      </c>
      <c r="G40" s="84" t="s">
        <v>10</v>
      </c>
      <c r="H40" s="92">
        <f>IF(AND(AY5=0,BA5=0),"",AY5)</f>
      </c>
      <c r="I40" s="93">
        <f>IF(H40&gt;F40,1,0)</f>
        <v>0</v>
      </c>
      <c r="J40" s="86"/>
      <c r="K40" s="85">
        <f>IF(F45&gt;=H45,0,1)</f>
        <v>0</v>
      </c>
      <c r="L40" s="90">
        <f>IF(O45&gt;Q45,1,0)</f>
        <v>0</v>
      </c>
      <c r="M40" s="93">
        <f>IF(O40&gt;Q40,1,0)</f>
        <v>0</v>
      </c>
      <c r="N40" s="541">
        <f>IF(O45&gt;=3,"○",IF(Q45&gt;=3,"●",""))</f>
      </c>
      <c r="O40" s="91">
        <f>IF(AND(AY12=0,BA12=0),"",BA12)</f>
      </c>
      <c r="P40" s="84" t="s">
        <v>10</v>
      </c>
      <c r="Q40" s="92">
        <f>IF(AND(AY12=0,BA12=0),"",AY12)</f>
      </c>
      <c r="R40" s="93">
        <f>IF(Q40&gt;O40,1,0)</f>
        <v>0</v>
      </c>
      <c r="S40" s="86"/>
      <c r="T40" s="94">
        <f>IF(O45&gt;=Q45,0,1)</f>
        <v>0</v>
      </c>
      <c r="U40" s="90">
        <f>IF(X45&gt;Z45,1,0)</f>
        <v>0</v>
      </c>
      <c r="V40" s="93">
        <f>IF(X40&gt;Z40,1,0)</f>
        <v>0</v>
      </c>
      <c r="W40" s="541" t="str">
        <f>IF(X45&gt;=3,"○",IF(Z45&gt;=3,"●",""))</f>
        <v>●</v>
      </c>
      <c r="X40" s="91">
        <f>IF(AND(AY19=0,BA19=0),"",BA19)</f>
        <v>17</v>
      </c>
      <c r="Y40" s="84" t="s">
        <v>10</v>
      </c>
      <c r="Z40" s="92">
        <f>IF(AND(AY19=0,BA19=0),"",AY19)</f>
        <v>25</v>
      </c>
      <c r="AA40" s="93">
        <f>IF(Z40&gt;X40,1,0)</f>
        <v>1</v>
      </c>
      <c r="AB40" s="86"/>
      <c r="AC40" s="94">
        <f>IF(X45&gt;=Z45,0,1)</f>
        <v>1</v>
      </c>
      <c r="AD40" s="90">
        <f>IF(AG45&gt;AI45,1,0)</f>
        <v>0</v>
      </c>
      <c r="AE40" s="93">
        <f>IF(AG40&gt;AI40,1,0)</f>
        <v>0</v>
      </c>
      <c r="AF40" s="541" t="str">
        <f>IF(AG45&gt;=3,"○",IF(AI45&gt;=3,"●",""))</f>
        <v>●</v>
      </c>
      <c r="AG40" s="91">
        <f>IF(AND(AY26=0,BA26=0),"",BA26)</f>
        <v>19</v>
      </c>
      <c r="AH40" s="84" t="s">
        <v>10</v>
      </c>
      <c r="AI40" s="92">
        <f>IF(AND(AY26=0,BA26=0),"",AY26)</f>
        <v>25</v>
      </c>
      <c r="AJ40" s="93">
        <f>IF(AI40&gt;AG40,1,0)</f>
        <v>1</v>
      </c>
      <c r="AK40" s="84"/>
      <c r="AL40" s="94">
        <f>IF(AG45&gt;=AI45,0,1)</f>
        <v>1</v>
      </c>
      <c r="AM40" s="90">
        <f>IF(AP45&gt;AR45,1,0)</f>
        <v>0</v>
      </c>
      <c r="AN40" s="93">
        <f>IF(AP40&gt;AR40,1,0)</f>
        <v>0</v>
      </c>
      <c r="AO40" s="541" t="str">
        <f>IF(AP45&gt;=3,"○",IF(AR45&gt;=3,"●",""))</f>
        <v>●</v>
      </c>
      <c r="AP40" s="91">
        <f>IF(AND(AY33=0,BA33=0),"",BA33)</f>
        <v>22</v>
      </c>
      <c r="AQ40" s="84" t="s">
        <v>10</v>
      </c>
      <c r="AR40" s="92">
        <f>IF(AND(AY33=0,BA33=0),"",AY33)</f>
        <v>25</v>
      </c>
      <c r="AS40" s="93">
        <f>IF(AR40&gt;AP40,1,0)</f>
        <v>1</v>
      </c>
      <c r="AT40" s="84"/>
      <c r="AU40" s="94">
        <f>IF(AP45&gt;=AR45,0,1)</f>
        <v>1</v>
      </c>
      <c r="AV40" s="93"/>
      <c r="AW40" s="93"/>
      <c r="AX40" s="544"/>
      <c r="AY40" s="545"/>
      <c r="AZ40" s="545"/>
      <c r="BA40" s="545"/>
      <c r="BB40" s="545"/>
      <c r="BC40" s="545"/>
      <c r="BD40" s="93"/>
      <c r="BE40" s="90">
        <f>IF(BH45&gt;BJ45,1,0)</f>
        <v>0</v>
      </c>
      <c r="BF40" s="93">
        <f>IF(BH40&gt;BJ40,1,0)</f>
        <v>0</v>
      </c>
      <c r="BG40" s="541">
        <f>IF(BH45&gt;=3,"○",IF(BJ45&gt;=3,"●",""))</f>
      </c>
      <c r="BH40" s="91">
        <f>'１次入力'!M39</f>
      </c>
      <c r="BI40" s="84" t="s">
        <v>10</v>
      </c>
      <c r="BJ40" s="92">
        <f>'１次入力'!Q39</f>
      </c>
      <c r="BK40" s="84">
        <f>IF(BJ40&gt;BH40,1,0)</f>
        <v>0</v>
      </c>
      <c r="BL40" s="84"/>
      <c r="BM40" s="94">
        <f>IF(BH45&gt;=BJ45,0,1)</f>
        <v>0</v>
      </c>
      <c r="BN40" s="90">
        <f>IF(BQ45&gt;BS45,1,0)</f>
        <v>0</v>
      </c>
      <c r="BO40" s="84">
        <f>IF(BQ40&gt;BS40,1,0)</f>
        <v>0</v>
      </c>
      <c r="BP40" s="541">
        <f>IF(BQ45&gt;=3,"○",IF(BS45&gt;=3,"●",""))</f>
      </c>
      <c r="BQ40" s="91">
        <f>'１次入力'!AK53</f>
      </c>
      <c r="BR40" s="84" t="s">
        <v>10</v>
      </c>
      <c r="BS40" s="92">
        <f>'１次入力'!AO53</f>
      </c>
      <c r="BT40" s="84">
        <f t="shared" si="0"/>
        <v>0</v>
      </c>
      <c r="BU40" s="84"/>
      <c r="BV40" s="94">
        <f>IF(BQ45&gt;=BS45,0,1)</f>
        <v>0</v>
      </c>
      <c r="BW40" s="89">
        <f>IF(BZ45&gt;CB45,1,0)</f>
        <v>0</v>
      </c>
      <c r="BX40" s="85">
        <f>IF(BZ40&gt;CB40,1,0)</f>
        <v>0</v>
      </c>
      <c r="BY40" s="541">
        <f>IF(BZ45&gt;=3,"○",IF(CB45&gt;=3,"●",""))</f>
      </c>
      <c r="BZ40" s="91">
        <f>'１次入力'!U46</f>
      </c>
      <c r="CA40" s="84" t="s">
        <v>10</v>
      </c>
      <c r="CB40" s="92">
        <f>'１次入力'!Y46</f>
      </c>
      <c r="CC40" s="84">
        <f>IF(CB40&gt;BZ40,1,0)</f>
        <v>0</v>
      </c>
      <c r="CD40" s="84"/>
      <c r="CE40" s="94">
        <f>IF(BZ45&gt;=CB45,0,1)</f>
        <v>0</v>
      </c>
      <c r="CF40" s="89">
        <f>IF(CI45&gt;CK45,1,0)</f>
        <v>0</v>
      </c>
      <c r="CG40" s="85">
        <f>IF(CI40&gt;CK40,1,0)</f>
        <v>0</v>
      </c>
      <c r="CH40" s="541">
        <f>IF(CI45&gt;=3,"○",IF(CK45&gt;=3,"●",""))</f>
      </c>
      <c r="CI40" s="91">
        <f>'１次入力'!M60</f>
      </c>
      <c r="CJ40" s="84" t="s">
        <v>10</v>
      </c>
      <c r="CK40" s="92">
        <f>'１次入力'!Q60</f>
      </c>
      <c r="CL40" s="84">
        <f>IF(CK40&gt;CI40,1,0)</f>
        <v>0</v>
      </c>
      <c r="CM40" s="84"/>
      <c r="CN40" s="94">
        <f>IF(CI45&gt;=CK45,0,1)</f>
        <v>0</v>
      </c>
      <c r="CO40" s="86"/>
      <c r="CP40" s="83"/>
      <c r="CQ40" s="83"/>
      <c r="CR40" s="84"/>
      <c r="CS40" s="83"/>
      <c r="CT40" s="83"/>
      <c r="CU40" s="85"/>
      <c r="CV40" s="85"/>
      <c r="CW40" s="83"/>
      <c r="CX40" s="96"/>
      <c r="CY40" s="86"/>
      <c r="CZ40" s="87"/>
      <c r="DA40" s="83"/>
      <c r="DB40" s="83"/>
      <c r="DC40" s="83"/>
      <c r="DD40" s="55"/>
    </row>
    <row r="41" spans="1:108" ht="18.75" customHeight="1">
      <c r="A41" s="553"/>
      <c r="B41" s="549"/>
      <c r="C41" s="95">
        <f>IF(C40=1,0,IF(G45="棄",1,0))</f>
        <v>0</v>
      </c>
      <c r="D41" s="27">
        <f>IF(F41&gt;H41,1,0)</f>
        <v>0</v>
      </c>
      <c r="E41" s="541"/>
      <c r="F41" s="91">
        <f>IF(AND(AY6=0,BA6=0),"",BA6)</f>
      </c>
      <c r="G41" s="84" t="s">
        <v>10</v>
      </c>
      <c r="H41" s="92">
        <f>IF(AND(AY6=0,BA6=0),"",AY6)</f>
      </c>
      <c r="I41" s="93">
        <f>IF(H41&gt;F41,1,0)</f>
        <v>0</v>
      </c>
      <c r="J41" s="86"/>
      <c r="K41" s="93"/>
      <c r="L41" s="93">
        <f>IF(L40=1,0,IF(P45="棄",1,0))</f>
        <v>0</v>
      </c>
      <c r="M41" s="93">
        <f>IF(O41&gt;Q41,1,0)</f>
        <v>0</v>
      </c>
      <c r="N41" s="541"/>
      <c r="O41" s="91">
        <f>IF(AND(AY13=0,BA13=0),"",BA13)</f>
      </c>
      <c r="P41" s="84" t="s">
        <v>10</v>
      </c>
      <c r="Q41" s="92">
        <f>IF(AND(AY13=0,BA13=0),"",AY13)</f>
      </c>
      <c r="R41" s="93">
        <f>IF(Q41&gt;O41,1,0)</f>
        <v>0</v>
      </c>
      <c r="S41" s="86"/>
      <c r="T41" s="93"/>
      <c r="U41" s="93">
        <f>IF(U40=1,0,IF(Y45="棄",1,0))</f>
        <v>0</v>
      </c>
      <c r="V41" s="93">
        <f>IF(X41&gt;Z41,1,0)</f>
        <v>0</v>
      </c>
      <c r="W41" s="541"/>
      <c r="X41" s="91">
        <f>IF(AND(AY20=0,BA20=0),"",BA20)</f>
        <v>18</v>
      </c>
      <c r="Y41" s="84" t="s">
        <v>10</v>
      </c>
      <c r="Z41" s="92">
        <f>IF(AND(AY20=0,BA20=0),"",AY20)</f>
        <v>25</v>
      </c>
      <c r="AA41" s="93">
        <f>IF(Z41&gt;X41,1,0)</f>
        <v>1</v>
      </c>
      <c r="AB41" s="86"/>
      <c r="AC41" s="93"/>
      <c r="AD41" s="93">
        <f>IF(AD40=1,0,IF(AH45="棄",1,0))</f>
        <v>0</v>
      </c>
      <c r="AE41" s="93">
        <f>IF(AG41&gt;AI41,1,0)</f>
        <v>0</v>
      </c>
      <c r="AF41" s="541"/>
      <c r="AG41" s="91">
        <f>IF(AND(AY27=0,BA27=0),"",BA27)</f>
        <v>21</v>
      </c>
      <c r="AH41" s="84" t="s">
        <v>10</v>
      </c>
      <c r="AI41" s="92">
        <f>IF(AND(AY27=0,BA27=0),"",AY27)</f>
        <v>25</v>
      </c>
      <c r="AJ41" s="93">
        <f>IF(AI41&gt;AG41,1,0)</f>
        <v>1</v>
      </c>
      <c r="AK41" s="84"/>
      <c r="AL41" s="93"/>
      <c r="AM41" s="93">
        <f>IF(AM40=1,0,IF(AQ45="棄",1,0))</f>
        <v>0</v>
      </c>
      <c r="AN41" s="93">
        <f>IF(AP41&gt;AR41,1,0)</f>
        <v>1</v>
      </c>
      <c r="AO41" s="541"/>
      <c r="AP41" s="91">
        <f>IF(AND(AY34=0,BA34=0),"",BA34)</f>
        <v>25</v>
      </c>
      <c r="AQ41" s="84" t="s">
        <v>10</v>
      </c>
      <c r="AR41" s="92">
        <f>IF(AND(AY34=0,BA34=0),"",AY34)</f>
        <v>13</v>
      </c>
      <c r="AS41" s="93">
        <f>IF(AR41&gt;AP41,1,0)</f>
        <v>0</v>
      </c>
      <c r="AT41" s="84"/>
      <c r="AU41" s="93"/>
      <c r="AV41" s="93"/>
      <c r="AW41" s="93"/>
      <c r="AX41" s="544"/>
      <c r="AY41" s="545"/>
      <c r="AZ41" s="545"/>
      <c r="BA41" s="545"/>
      <c r="BB41" s="545"/>
      <c r="BC41" s="545"/>
      <c r="BD41" s="93"/>
      <c r="BE41" s="93">
        <f>IF(BE40=1,0,IF(BI45="棄",1,0))</f>
        <v>0</v>
      </c>
      <c r="BF41" s="93">
        <f>IF(BH41&gt;BJ41,1,0)</f>
        <v>0</v>
      </c>
      <c r="BG41" s="541"/>
      <c r="BH41" s="91">
        <f>'１次入力'!M40</f>
      </c>
      <c r="BI41" s="84" t="s">
        <v>10</v>
      </c>
      <c r="BJ41" s="92">
        <f>'１次入力'!Q40</f>
      </c>
      <c r="BK41" s="84">
        <f>IF(BJ41&gt;BH41,1,0)</f>
        <v>0</v>
      </c>
      <c r="BL41" s="84"/>
      <c r="BM41" s="84"/>
      <c r="BN41" s="93">
        <f>IF(BN40=1,0,IF(BR45="棄",1,0))</f>
        <v>0</v>
      </c>
      <c r="BO41" s="84">
        <f>IF(BQ41&gt;BS41,1,0)</f>
        <v>0</v>
      </c>
      <c r="BP41" s="541"/>
      <c r="BQ41" s="91">
        <f>'１次入力'!AK54</f>
      </c>
      <c r="BR41" s="84" t="s">
        <v>10</v>
      </c>
      <c r="BS41" s="92">
        <f>'１次入力'!AO54</f>
      </c>
      <c r="BT41" s="84">
        <f t="shared" si="0"/>
        <v>0</v>
      </c>
      <c r="BU41" s="84"/>
      <c r="BV41" s="84"/>
      <c r="BW41" s="95">
        <f>IF(BW40=1,0,IF(CA45="棄",1,0))</f>
        <v>0</v>
      </c>
      <c r="BX41" s="85">
        <f>IF(BZ41&gt;CB41,1,0)</f>
        <v>0</v>
      </c>
      <c r="BY41" s="541"/>
      <c r="BZ41" s="91">
        <f>'１次入力'!U47</f>
      </c>
      <c r="CA41" s="84" t="s">
        <v>10</v>
      </c>
      <c r="CB41" s="92">
        <f>'１次入力'!Y47</f>
      </c>
      <c r="CC41" s="84">
        <f>IF(CB41&gt;BZ41,1,0)</f>
        <v>0</v>
      </c>
      <c r="CD41" s="84"/>
      <c r="CE41" s="84"/>
      <c r="CF41" s="95">
        <f>IF(CF40=1,0,IF(CJ45="棄",1,0))</f>
        <v>0</v>
      </c>
      <c r="CG41" s="85">
        <f>IF(CI41&gt;CK41,1,0)</f>
        <v>0</v>
      </c>
      <c r="CH41" s="541"/>
      <c r="CI41" s="91">
        <f>'１次入力'!M61</f>
      </c>
      <c r="CJ41" s="84" t="s">
        <v>10</v>
      </c>
      <c r="CK41" s="92">
        <f>'１次入力'!Q61</f>
      </c>
      <c r="CL41" s="84">
        <f>IF(CK41&gt;CI41,1,0)</f>
        <v>0</v>
      </c>
      <c r="CM41" s="84"/>
      <c r="CN41" s="86">
        <f>IF(CK41&gt;CI41,1,0)</f>
        <v>0</v>
      </c>
      <c r="CO41" s="86"/>
      <c r="CP41" s="83"/>
      <c r="CQ41" s="83"/>
      <c r="CR41" s="84"/>
      <c r="CS41" s="83"/>
      <c r="CT41" s="83"/>
      <c r="CU41" s="85"/>
      <c r="CV41" s="85"/>
      <c r="CW41" s="83"/>
      <c r="CX41" s="96"/>
      <c r="CY41" s="96"/>
      <c r="CZ41" s="87"/>
      <c r="DA41" s="83"/>
      <c r="DB41" s="83"/>
      <c r="DC41" s="97"/>
      <c r="DD41" s="45"/>
    </row>
    <row r="42" spans="1:108" ht="18.75" customHeight="1">
      <c r="A42" s="553"/>
      <c r="B42" s="549"/>
      <c r="C42" s="54">
        <f>SUM(F40:F44)</f>
        <v>0</v>
      </c>
      <c r="D42" s="27">
        <f>IF(F42&gt;H42,1,0)</f>
        <v>0</v>
      </c>
      <c r="E42" s="541"/>
      <c r="F42" s="91">
        <f>IF(AND(AY7=0,BA7=0),"",BA7)</f>
      </c>
      <c r="G42" s="84" t="s">
        <v>10</v>
      </c>
      <c r="H42" s="92">
        <f>IF(AND(AY7=0,BA7=0),"",AY7)</f>
      </c>
      <c r="I42" s="93">
        <f>IF(H42&gt;F42,1,0)</f>
        <v>0</v>
      </c>
      <c r="J42" s="86"/>
      <c r="K42" s="93">
        <f>SUM(H40:H44)</f>
        <v>0</v>
      </c>
      <c r="L42" s="76">
        <f>SUM(O40:O44)</f>
        <v>0</v>
      </c>
      <c r="M42" s="93">
        <f>IF(O42&gt;Q42,1,0)</f>
        <v>0</v>
      </c>
      <c r="N42" s="541"/>
      <c r="O42" s="91">
        <f>IF(AND(AY14=0,BA14=0),"",BA14)</f>
      </c>
      <c r="P42" s="84" t="s">
        <v>10</v>
      </c>
      <c r="Q42" s="92">
        <f>IF(AND(AY14=0,BA14=0),"",AY14)</f>
      </c>
      <c r="R42" s="93">
        <f>IF(Q42&gt;O42,1,0)</f>
        <v>0</v>
      </c>
      <c r="S42" s="86"/>
      <c r="T42" s="93">
        <f>SUM(Q40:Q44)</f>
        <v>0</v>
      </c>
      <c r="U42" s="76">
        <f>SUM(X40:X44)</f>
        <v>55</v>
      </c>
      <c r="V42" s="93">
        <f>IF(X42&gt;Z42,1,0)</f>
        <v>0</v>
      </c>
      <c r="W42" s="541"/>
      <c r="X42" s="91">
        <f>IF(AND(AY21=0,BA21=0),"",BA21)</f>
        <v>20</v>
      </c>
      <c r="Y42" s="84" t="s">
        <v>10</v>
      </c>
      <c r="Z42" s="92">
        <f>IF(AND(AY21=0,BA21=0),"",AY21)</f>
        <v>25</v>
      </c>
      <c r="AA42" s="93">
        <f>IF(Z42&gt;X42,1,0)</f>
        <v>1</v>
      </c>
      <c r="AB42" s="86"/>
      <c r="AC42" s="93">
        <f>SUM(Z40:Z44)</f>
        <v>75</v>
      </c>
      <c r="AD42" s="76">
        <f>SUM(AG40:AG44)</f>
        <v>51</v>
      </c>
      <c r="AE42" s="93">
        <f>IF(AG42&gt;AI42,1,0)</f>
        <v>0</v>
      </c>
      <c r="AF42" s="541"/>
      <c r="AG42" s="91">
        <f>IF(AND(AY28=0,BA28=0),"",BA28)</f>
        <v>11</v>
      </c>
      <c r="AH42" s="84" t="s">
        <v>10</v>
      </c>
      <c r="AI42" s="92">
        <f>IF(AND(AY28=0,BA28=0),"",AY28)</f>
        <v>25</v>
      </c>
      <c r="AJ42" s="93">
        <f>IF(AI42&gt;AG42,1,0)</f>
        <v>1</v>
      </c>
      <c r="AK42" s="84"/>
      <c r="AL42" s="93">
        <f>SUM(AI40:AI44)</f>
        <v>75</v>
      </c>
      <c r="AM42" s="76">
        <f>SUM(AP40:AP44)</f>
        <v>74</v>
      </c>
      <c r="AN42" s="93">
        <f>IF(AP42&gt;AR42,1,0)</f>
        <v>0</v>
      </c>
      <c r="AO42" s="541"/>
      <c r="AP42" s="91">
        <f>IF(AND(AY35=0,BA35=0),"",BA35)</f>
        <v>8</v>
      </c>
      <c r="AQ42" s="84" t="s">
        <v>10</v>
      </c>
      <c r="AR42" s="92">
        <f>IF(AND(AY35=0,BA35=0),"",AY35)</f>
        <v>25</v>
      </c>
      <c r="AS42" s="93">
        <f>IF(AR42&gt;AP42,1,0)</f>
        <v>1</v>
      </c>
      <c r="AT42" s="84"/>
      <c r="AU42" s="93">
        <f>SUM(AR40:AR44)</f>
        <v>88</v>
      </c>
      <c r="AV42" s="93"/>
      <c r="AW42" s="93"/>
      <c r="AX42" s="544"/>
      <c r="AY42" s="545"/>
      <c r="AZ42" s="545"/>
      <c r="BA42" s="545"/>
      <c r="BB42" s="545"/>
      <c r="BC42" s="545"/>
      <c r="BD42" s="93"/>
      <c r="BE42" s="76">
        <f>SUM(BH40:BH44)</f>
        <v>0</v>
      </c>
      <c r="BF42" s="93">
        <f>IF(BH42&gt;BJ42,1,0)</f>
        <v>0</v>
      </c>
      <c r="BG42" s="541"/>
      <c r="BH42" s="91">
        <f>'１次入力'!M41</f>
      </c>
      <c r="BI42" s="84" t="s">
        <v>10</v>
      </c>
      <c r="BJ42" s="92">
        <f>'１次入力'!Q41</f>
      </c>
      <c r="BK42" s="84">
        <f>IF(BJ42&gt;BH42,1,0)</f>
        <v>0</v>
      </c>
      <c r="BL42" s="84"/>
      <c r="BM42" s="84">
        <f>SUM(BJ40:BJ44)</f>
        <v>0</v>
      </c>
      <c r="BN42" s="99">
        <f>SUM(BQ40:BQ44)</f>
        <v>0</v>
      </c>
      <c r="BO42" s="84">
        <f>IF(BQ42&gt;BS42,1,0)</f>
        <v>0</v>
      </c>
      <c r="BP42" s="541"/>
      <c r="BQ42" s="91">
        <f>'１次入力'!AK55</f>
      </c>
      <c r="BR42" s="84" t="s">
        <v>10</v>
      </c>
      <c r="BS42" s="92">
        <f>'１次入力'!AO55</f>
      </c>
      <c r="BT42" s="84">
        <f t="shared" si="0"/>
        <v>0</v>
      </c>
      <c r="BU42" s="84"/>
      <c r="BV42" s="84">
        <f>SUM(BS40:BS44)</f>
        <v>0</v>
      </c>
      <c r="BW42" s="85">
        <f>SUM(BZ40:BZ44)</f>
        <v>0</v>
      </c>
      <c r="BX42" s="85">
        <f>IF(BZ42&gt;CB42,1,0)</f>
        <v>0</v>
      </c>
      <c r="BY42" s="541"/>
      <c r="BZ42" s="91">
        <f>'１次入力'!U48</f>
      </c>
      <c r="CA42" s="84" t="s">
        <v>10</v>
      </c>
      <c r="CB42" s="92">
        <f>'１次入力'!Y48</f>
      </c>
      <c r="CC42" s="84">
        <f>IF(CB42&gt;BZ42,1,0)</f>
        <v>0</v>
      </c>
      <c r="CD42" s="84"/>
      <c r="CE42" s="84">
        <f>SUM(CB40:CB44)</f>
        <v>0</v>
      </c>
      <c r="CF42" s="85">
        <f>SUM(CI40:CI44)</f>
        <v>0</v>
      </c>
      <c r="CG42" s="85">
        <f>IF(CI42&gt;CK42,1,0)</f>
        <v>0</v>
      </c>
      <c r="CH42" s="541"/>
      <c r="CI42" s="91">
        <f>'１次入力'!M62</f>
      </c>
      <c r="CJ42" s="84" t="s">
        <v>10</v>
      </c>
      <c r="CK42" s="92">
        <f>'１次入力'!Q62</f>
      </c>
      <c r="CL42" s="84">
        <f>IF(CK42&gt;CI42,1,0)</f>
        <v>0</v>
      </c>
      <c r="CM42" s="84"/>
      <c r="CN42" s="86">
        <f>SUM(CK40:CK44)</f>
        <v>0</v>
      </c>
      <c r="CO42" s="85">
        <f>CR42*100+CZ42*10+DD42</f>
        <v>778</v>
      </c>
      <c r="CP42" s="83">
        <f>C44+L44+U44+AD44+AM44+AV44+BE44+BN44+BW44+CF44</f>
        <v>3</v>
      </c>
      <c r="CQ42" s="83">
        <f>(CS42*2)+CT42</f>
        <v>3</v>
      </c>
      <c r="CR42" s="84">
        <f>RANK(CQ42,$CQ$6:$CQ$70)</f>
        <v>7</v>
      </c>
      <c r="CS42" s="83">
        <f>C40+L40+U40+AD40+AM40+AV40+BE40+BN40+BW40+CF40</f>
        <v>0</v>
      </c>
      <c r="CT42" s="83">
        <f>K40+T40+AC40+AL40+AU40+BD40+BM40+BV40+CE40+CN40-CU42</f>
        <v>3</v>
      </c>
      <c r="CU42" s="85">
        <f>C41+E41+L41+U41+AD41+AM41+AV41+BE41+BN41+BW41+CF41</f>
        <v>0</v>
      </c>
      <c r="CV42" s="85">
        <f>F45+O45+X45+AG45+AP45+AY45+BH45+BQ45+BZ45+CI45</f>
        <v>1</v>
      </c>
      <c r="CW42" s="83">
        <f>H45+Q45+Z45+AI45+AR45+BA45+BJ45+BS45+CB45+CK45</f>
        <v>9</v>
      </c>
      <c r="CX42" s="96">
        <f>IF(CY42=100,"MAX",CY42)</f>
        <v>0.1111111111111111</v>
      </c>
      <c r="CY42" s="96">
        <f>IF(ISERROR(CV42/CW42),100,(CV42/CW42))</f>
        <v>0.1111111111111111</v>
      </c>
      <c r="CZ42" s="87">
        <f>RANK(CY42,$CY$6:$CY$70)</f>
        <v>7</v>
      </c>
      <c r="DA42" s="83">
        <f>C42+L42+U42+AD42+AM42+AV42+BE42+BN42+BW42+CF42</f>
        <v>180</v>
      </c>
      <c r="DB42" s="83">
        <f>K42+T42+AC42+AL42+AU42+BD42+BM42+BV42+CE42+CN42</f>
        <v>238</v>
      </c>
      <c r="DC42" s="96">
        <f>IF(ISERROR(DA42/DB42),0,(DA42/DB42))</f>
        <v>0.7563025210084033</v>
      </c>
      <c r="DD42" s="45">
        <f>RANK(DC42,$DC$6:$DC$70)</f>
        <v>8</v>
      </c>
    </row>
    <row r="43" spans="1:108" ht="18.75" customHeight="1">
      <c r="A43" s="553"/>
      <c r="B43" s="549"/>
      <c r="C43" s="47"/>
      <c r="D43" s="27">
        <f>IF(F43&gt;H43,1,0)</f>
        <v>0</v>
      </c>
      <c r="E43" s="541"/>
      <c r="F43" s="91">
        <f>IF(AND(AY8=0,BA8=0),"",BA8)</f>
      </c>
      <c r="G43" s="84" t="s">
        <v>10</v>
      </c>
      <c r="H43" s="92">
        <f>IF(AND(AY8=0,BA8=0),"",AY8)</f>
      </c>
      <c r="I43" s="93">
        <f>IF(H43&gt;F43,1,0)</f>
        <v>0</v>
      </c>
      <c r="J43" s="86"/>
      <c r="K43" s="93"/>
      <c r="L43" s="93"/>
      <c r="M43" s="93">
        <f>IF(O43&gt;Q43,1,0)</f>
        <v>0</v>
      </c>
      <c r="N43" s="541"/>
      <c r="O43" s="91">
        <f>IF(AND(AY15=0,BA15=0),"",BA15)</f>
      </c>
      <c r="P43" s="84" t="s">
        <v>10</v>
      </c>
      <c r="Q43" s="92">
        <f>IF(AND(AY15=0,BA15=0),"",AY15)</f>
      </c>
      <c r="R43" s="93">
        <f>IF(Q43&gt;O43,1,0)</f>
        <v>0</v>
      </c>
      <c r="S43" s="86"/>
      <c r="T43" s="93"/>
      <c r="U43" s="93"/>
      <c r="V43" s="93">
        <f>IF(X43&gt;Z43,1,0)</f>
        <v>0</v>
      </c>
      <c r="W43" s="541"/>
      <c r="X43" s="91">
        <f>IF(AND(AY22=0,BA22=0),"",BA22)</f>
      </c>
      <c r="Y43" s="84" t="s">
        <v>10</v>
      </c>
      <c r="Z43" s="92">
        <f>IF(AND(AY22=0,BA22=0),"",AY22)</f>
      </c>
      <c r="AA43" s="93">
        <f>IF(Z43&gt;X43,1,0)</f>
        <v>0</v>
      </c>
      <c r="AB43" s="86"/>
      <c r="AC43" s="93"/>
      <c r="AD43" s="93"/>
      <c r="AE43" s="93">
        <f>IF(AG43&gt;AI43,1,0)</f>
        <v>0</v>
      </c>
      <c r="AF43" s="541"/>
      <c r="AG43" s="91">
        <f>IF(AND(AY29=0,BA29=0),"",BA29)</f>
      </c>
      <c r="AH43" s="84" t="s">
        <v>10</v>
      </c>
      <c r="AI43" s="92">
        <f>IF(AND(AY29=0,BA29=0),"",AY29)</f>
      </c>
      <c r="AJ43" s="93">
        <f>IF(AI43&gt;AG43,1,0)</f>
        <v>0</v>
      </c>
      <c r="AK43" s="84"/>
      <c r="AL43" s="93"/>
      <c r="AM43" s="93"/>
      <c r="AN43" s="93">
        <f>IF(AP43&gt;AR43,1,0)</f>
        <v>0</v>
      </c>
      <c r="AO43" s="541"/>
      <c r="AP43" s="91">
        <f>IF(AND(AY36=0,BA36=0),"",BA36)</f>
        <v>19</v>
      </c>
      <c r="AQ43" s="84" t="s">
        <v>10</v>
      </c>
      <c r="AR43" s="92">
        <f>IF(AND(AY36=0,BA36=0),"",AY36)</f>
        <v>25</v>
      </c>
      <c r="AS43" s="93">
        <f>IF(AR43&gt;AP43,1,0)</f>
        <v>1</v>
      </c>
      <c r="AT43" s="84"/>
      <c r="AU43" s="93"/>
      <c r="AV43" s="93"/>
      <c r="AW43" s="93"/>
      <c r="AX43" s="544"/>
      <c r="AY43" s="545"/>
      <c r="AZ43" s="545"/>
      <c r="BA43" s="545"/>
      <c r="BB43" s="545"/>
      <c r="BC43" s="545"/>
      <c r="BD43" s="93"/>
      <c r="BE43" s="93"/>
      <c r="BF43" s="93">
        <f>IF(BH43&gt;BJ43,1,0)</f>
        <v>0</v>
      </c>
      <c r="BG43" s="541"/>
      <c r="BH43" s="91">
        <f>'１次入力'!M42</f>
      </c>
      <c r="BI43" s="84" t="s">
        <v>10</v>
      </c>
      <c r="BJ43" s="92">
        <f>'１次入力'!Q42</f>
      </c>
      <c r="BK43" s="84">
        <f>IF(BJ43&gt;BH43,1,0)</f>
        <v>0</v>
      </c>
      <c r="BL43" s="84"/>
      <c r="BM43" s="84"/>
      <c r="BN43" s="84"/>
      <c r="BO43" s="84">
        <f>IF(BQ43&gt;BS43,1,0)</f>
        <v>0</v>
      </c>
      <c r="BP43" s="541"/>
      <c r="BQ43" s="91">
        <f>'１次入力'!AK56</f>
      </c>
      <c r="BR43" s="84" t="s">
        <v>10</v>
      </c>
      <c r="BS43" s="92">
        <f>'１次入力'!AO56</f>
      </c>
      <c r="BT43" s="84">
        <f t="shared" si="0"/>
        <v>0</v>
      </c>
      <c r="BU43" s="84"/>
      <c r="BV43" s="84"/>
      <c r="BW43" s="85"/>
      <c r="BX43" s="85">
        <f>IF(BZ43&gt;CB43,1,0)</f>
        <v>0</v>
      </c>
      <c r="BY43" s="541"/>
      <c r="BZ43" s="91">
        <f>'１次入力'!U49</f>
      </c>
      <c r="CA43" s="84" t="s">
        <v>10</v>
      </c>
      <c r="CB43" s="92">
        <f>'１次入力'!Y49</f>
      </c>
      <c r="CC43" s="84">
        <f>IF(CB43&gt;BZ43,1,0)</f>
        <v>0</v>
      </c>
      <c r="CD43" s="84"/>
      <c r="CE43" s="84"/>
      <c r="CF43" s="84"/>
      <c r="CG43" s="85">
        <f>IF(CI43&gt;CK43,1,0)</f>
        <v>0</v>
      </c>
      <c r="CH43" s="541"/>
      <c r="CI43" s="91">
        <f>'１次入力'!M63</f>
      </c>
      <c r="CJ43" s="84" t="s">
        <v>10</v>
      </c>
      <c r="CK43" s="92">
        <f>'１次入力'!Q63</f>
      </c>
      <c r="CL43" s="84">
        <f>IF(CK43&gt;CI43,1,0)</f>
        <v>0</v>
      </c>
      <c r="CM43" s="84"/>
      <c r="CN43" s="86">
        <f>IF(CK43&gt;CI43,1,0)</f>
        <v>0</v>
      </c>
      <c r="CO43" s="86"/>
      <c r="CP43" s="83"/>
      <c r="CQ43" s="83"/>
      <c r="CR43" s="84"/>
      <c r="CS43" s="83"/>
      <c r="CT43" s="83"/>
      <c r="CU43" s="85"/>
      <c r="CV43" s="85"/>
      <c r="CW43" s="83"/>
      <c r="CX43" s="96"/>
      <c r="CY43" s="96"/>
      <c r="CZ43" s="87"/>
      <c r="DA43" s="83"/>
      <c r="DB43" s="83"/>
      <c r="DC43" s="97"/>
      <c r="DD43" s="45"/>
    </row>
    <row r="44" spans="1:108" ht="18.75" customHeight="1">
      <c r="A44" s="553"/>
      <c r="B44" s="549"/>
      <c r="C44" s="47">
        <f>IF(F45=H45,0,1)</f>
        <v>0</v>
      </c>
      <c r="D44" s="27">
        <f>IF(F44&gt;H44,1,0)</f>
        <v>0</v>
      </c>
      <c r="E44" s="541"/>
      <c r="F44" s="91">
        <f>IF(AND(AY9=0,BA9=0),"",BA9)</f>
      </c>
      <c r="G44" s="84" t="s">
        <v>10</v>
      </c>
      <c r="H44" s="92">
        <f>IF(AND(AY9=0,BA9=0),"",AY9)</f>
      </c>
      <c r="I44" s="93">
        <f>IF(H44&gt;F44,1,0)</f>
        <v>0</v>
      </c>
      <c r="J44" s="86"/>
      <c r="K44" s="93"/>
      <c r="L44" s="93">
        <f>IF(O45=Q45,0,1)</f>
        <v>0</v>
      </c>
      <c r="M44" s="93">
        <f>IF(O44&gt;Q44,1,0)</f>
        <v>0</v>
      </c>
      <c r="N44" s="541"/>
      <c r="O44" s="91">
        <f>IF(AND(AY16=0,BA16=0),"",BA16)</f>
      </c>
      <c r="P44" s="84" t="s">
        <v>10</v>
      </c>
      <c r="Q44" s="92">
        <f>IF(AND(AY16=0,BA16=0),"",AY16)</f>
      </c>
      <c r="R44" s="93">
        <f>IF(Q44&gt;O44,1,0)</f>
        <v>0</v>
      </c>
      <c r="S44" s="86"/>
      <c r="T44" s="93"/>
      <c r="U44" s="93">
        <f>IF(X45=Z45,0,1)</f>
        <v>1</v>
      </c>
      <c r="V44" s="93">
        <f>IF(X44&gt;Z44,1,0)</f>
        <v>0</v>
      </c>
      <c r="W44" s="541"/>
      <c r="X44" s="91">
        <f>IF(AND(AY23=0,BA23=0),"",BA23)</f>
      </c>
      <c r="Y44" s="84" t="s">
        <v>10</v>
      </c>
      <c r="Z44" s="92">
        <f>IF(AND(AY23=0,BA23=0),"",AY23)</f>
      </c>
      <c r="AA44" s="93">
        <f>IF(Z44&gt;X44,1,0)</f>
        <v>0</v>
      </c>
      <c r="AB44" s="86"/>
      <c r="AC44" s="93"/>
      <c r="AD44" s="93">
        <f>IF(AG45=AI45,0,1)</f>
        <v>1</v>
      </c>
      <c r="AE44" s="93">
        <f>IF(AG44&gt;AI44,1,0)</f>
        <v>0</v>
      </c>
      <c r="AF44" s="541"/>
      <c r="AG44" s="91">
        <f>IF(AND(AY30=0,BA30=0),"",BA30)</f>
      </c>
      <c r="AH44" s="84" t="s">
        <v>10</v>
      </c>
      <c r="AI44" s="92">
        <f>IF(AND(AY30=0,BA30=0),"",AY30)</f>
      </c>
      <c r="AJ44" s="93">
        <f>IF(AI44&gt;AG44,1,0)</f>
        <v>0</v>
      </c>
      <c r="AK44" s="84"/>
      <c r="AL44" s="93"/>
      <c r="AM44" s="93">
        <f>IF(AP45=AR45,0,1)</f>
        <v>1</v>
      </c>
      <c r="AN44" s="93">
        <f>IF(AP44&gt;AR44,1,0)</f>
        <v>0</v>
      </c>
      <c r="AO44" s="541"/>
      <c r="AP44" s="91">
        <f>IF(AND(AY37=0,BA37=0),"",BA37)</f>
      </c>
      <c r="AQ44" s="84" t="s">
        <v>10</v>
      </c>
      <c r="AR44" s="92">
        <f>IF(AND(AY37=0,BA37=0),"",AY37)</f>
      </c>
      <c r="AS44" s="93">
        <f>IF(AR44&gt;AP44,1,0)</f>
        <v>0</v>
      </c>
      <c r="AT44" s="84"/>
      <c r="AU44" s="93"/>
      <c r="AV44" s="93"/>
      <c r="AW44" s="93"/>
      <c r="AX44" s="544"/>
      <c r="AY44" s="545"/>
      <c r="AZ44" s="545"/>
      <c r="BA44" s="545"/>
      <c r="BB44" s="545"/>
      <c r="BC44" s="545"/>
      <c r="BD44" s="93"/>
      <c r="BE44" s="93">
        <f>IF(BH45=BJ45,0,1)</f>
        <v>0</v>
      </c>
      <c r="BF44" s="93">
        <f>IF(BH44&gt;BJ44,1,0)</f>
        <v>0</v>
      </c>
      <c r="BG44" s="541"/>
      <c r="BH44" s="91">
        <f>'１次入力'!M43</f>
      </c>
      <c r="BI44" s="84" t="s">
        <v>10</v>
      </c>
      <c r="BJ44" s="92">
        <f>'１次入力'!Q43</f>
      </c>
      <c r="BK44" s="84">
        <f>IF(BJ44&gt;BH44,1,0)</f>
        <v>0</v>
      </c>
      <c r="BL44" s="84"/>
      <c r="BM44" s="84"/>
      <c r="BN44" s="84">
        <f>IF(BQ45=BS45,0,1)</f>
        <v>0</v>
      </c>
      <c r="BO44" s="84">
        <f>IF(BQ44&gt;BS44,1,0)</f>
        <v>0</v>
      </c>
      <c r="BP44" s="541"/>
      <c r="BQ44" s="91">
        <f>'１次入力'!AK57</f>
      </c>
      <c r="BR44" s="84" t="s">
        <v>10</v>
      </c>
      <c r="BS44" s="92">
        <f>'１次入力'!AO57</f>
      </c>
      <c r="BT44" s="84">
        <f t="shared" si="0"/>
        <v>0</v>
      </c>
      <c r="BU44" s="84"/>
      <c r="BV44" s="84"/>
      <c r="BW44" s="85">
        <f>IF(BZ45=CB45,0,1)</f>
        <v>0</v>
      </c>
      <c r="BX44" s="85">
        <f>IF(BZ44&gt;CB44,1,0)</f>
        <v>0</v>
      </c>
      <c r="BY44" s="541"/>
      <c r="BZ44" s="91">
        <f>'１次入力'!U50</f>
      </c>
      <c r="CA44" s="84" t="s">
        <v>10</v>
      </c>
      <c r="CB44" s="92">
        <f>'１次入力'!Y50</f>
      </c>
      <c r="CC44" s="84">
        <f>IF(CB44&gt;BZ44,1,0)</f>
        <v>0</v>
      </c>
      <c r="CD44" s="84"/>
      <c r="CE44" s="84"/>
      <c r="CF44" s="85">
        <f>IF(CI45=CK45,0,1)</f>
        <v>0</v>
      </c>
      <c r="CG44" s="85">
        <f>IF(CI44&gt;CK44,1,0)</f>
        <v>0</v>
      </c>
      <c r="CH44" s="541"/>
      <c r="CI44" s="91">
        <f>'１次入力'!M64</f>
      </c>
      <c r="CJ44" s="84" t="s">
        <v>10</v>
      </c>
      <c r="CK44" s="92">
        <f>'１次入力'!Q64</f>
      </c>
      <c r="CL44" s="84">
        <f>IF(CK44&gt;CI44,1,0)</f>
        <v>0</v>
      </c>
      <c r="CM44" s="84"/>
      <c r="CN44" s="86">
        <f>IF(CK44&gt;CI44,1,0)</f>
        <v>0</v>
      </c>
      <c r="CO44" s="86"/>
      <c r="CP44" s="83"/>
      <c r="CQ44" s="83"/>
      <c r="CR44" s="84"/>
      <c r="CS44" s="83"/>
      <c r="CT44" s="83"/>
      <c r="CU44" s="85"/>
      <c r="CV44" s="85"/>
      <c r="CW44" s="83"/>
      <c r="CX44" s="96"/>
      <c r="CY44" s="96"/>
      <c r="CZ44" s="87"/>
      <c r="DA44" s="83"/>
      <c r="DB44" s="83"/>
      <c r="DC44" s="97"/>
      <c r="DD44" s="45"/>
    </row>
    <row r="45" spans="1:108" s="50" customFormat="1" ht="18.75" customHeight="1">
      <c r="A45" s="554"/>
      <c r="B45" s="550"/>
      <c r="C45" s="56"/>
      <c r="D45" s="52"/>
      <c r="E45" s="121"/>
      <c r="F45" s="115">
        <f>SUM(D40:D44)</f>
        <v>0</v>
      </c>
      <c r="G45" s="115" t="str">
        <f>+AZ10</f>
        <v>-</v>
      </c>
      <c r="H45" s="115">
        <f>SUM(I40:I44)</f>
        <v>0</v>
      </c>
      <c r="I45" s="116"/>
      <c r="J45" s="117"/>
      <c r="K45" s="116"/>
      <c r="L45" s="116"/>
      <c r="M45" s="116"/>
      <c r="N45" s="118"/>
      <c r="O45" s="115">
        <f>SUM(M40:M44)</f>
        <v>0</v>
      </c>
      <c r="P45" s="115" t="str">
        <f>+AZ17</f>
        <v>-</v>
      </c>
      <c r="Q45" s="115">
        <f>SUM(R40:R44)</f>
        <v>0</v>
      </c>
      <c r="R45" s="116"/>
      <c r="S45" s="117"/>
      <c r="T45" s="116"/>
      <c r="U45" s="116"/>
      <c r="V45" s="116"/>
      <c r="W45" s="118"/>
      <c r="X45" s="115">
        <f>SUM(V40:V44)</f>
        <v>0</v>
      </c>
      <c r="Y45" s="115" t="str">
        <f>+AZ24</f>
        <v>-</v>
      </c>
      <c r="Z45" s="115">
        <f>SUM(AA40:AA44)</f>
        <v>3</v>
      </c>
      <c r="AA45" s="116"/>
      <c r="AB45" s="117"/>
      <c r="AC45" s="116"/>
      <c r="AD45" s="116"/>
      <c r="AE45" s="116"/>
      <c r="AF45" s="118"/>
      <c r="AG45" s="115">
        <f>SUM(AE40:AE44)</f>
        <v>0</v>
      </c>
      <c r="AH45" s="115" t="str">
        <f>+AZ31</f>
        <v>-</v>
      </c>
      <c r="AI45" s="115">
        <f>SUM(AJ40:AJ44)</f>
        <v>3</v>
      </c>
      <c r="AJ45" s="116"/>
      <c r="AK45" s="115"/>
      <c r="AL45" s="116"/>
      <c r="AM45" s="116"/>
      <c r="AN45" s="116"/>
      <c r="AO45" s="118"/>
      <c r="AP45" s="115">
        <f>SUM(AN40:AN44)</f>
        <v>1</v>
      </c>
      <c r="AQ45" s="115" t="s">
        <v>21</v>
      </c>
      <c r="AR45" s="115">
        <f>SUM(AS40:AS44)</f>
        <v>3</v>
      </c>
      <c r="AS45" s="373"/>
      <c r="AT45" s="84"/>
      <c r="AU45" s="93"/>
      <c r="AV45" s="93"/>
      <c r="AW45" s="93"/>
      <c r="AX45" s="546"/>
      <c r="AY45" s="547"/>
      <c r="AZ45" s="547"/>
      <c r="BA45" s="547"/>
      <c r="BB45" s="547"/>
      <c r="BC45" s="547"/>
      <c r="BD45" s="93"/>
      <c r="BE45" s="93"/>
      <c r="BF45" s="76"/>
      <c r="BG45" s="85"/>
      <c r="BH45" s="115">
        <f>SUM(BF40:BF44)</f>
        <v>0</v>
      </c>
      <c r="BI45" s="134" t="s">
        <v>21</v>
      </c>
      <c r="BJ45" s="115">
        <f>SUM(BK40:BK44)</f>
        <v>0</v>
      </c>
      <c r="BK45" s="115"/>
      <c r="BL45" s="115"/>
      <c r="BM45" s="115"/>
      <c r="BN45" s="115"/>
      <c r="BO45" s="120"/>
      <c r="BP45" s="126"/>
      <c r="BQ45" s="115">
        <f>SUM(BO40:BO44)</f>
        <v>0</v>
      </c>
      <c r="BR45" s="134" t="s">
        <v>21</v>
      </c>
      <c r="BS45" s="115">
        <f>SUM(BT40:BT44)</f>
        <v>0</v>
      </c>
      <c r="BT45" s="84"/>
      <c r="BU45" s="84"/>
      <c r="BV45" s="84"/>
      <c r="BW45" s="85"/>
      <c r="BX45" s="127"/>
      <c r="BY45" s="126"/>
      <c r="BZ45" s="115">
        <f>SUM(BX40:BX44)</f>
        <v>0</v>
      </c>
      <c r="CA45" s="134" t="s">
        <v>21</v>
      </c>
      <c r="CB45" s="115">
        <f>SUM(CC40:CC44)</f>
        <v>0</v>
      </c>
      <c r="CC45" s="84"/>
      <c r="CD45" s="84"/>
      <c r="CE45" s="84"/>
      <c r="CF45" s="84"/>
      <c r="CG45" s="127"/>
      <c r="CH45" s="121"/>
      <c r="CI45" s="115">
        <f>SUM(CG40:CG44)</f>
        <v>0</v>
      </c>
      <c r="CJ45" s="134" t="s">
        <v>21</v>
      </c>
      <c r="CK45" s="115">
        <f>SUM(CL40:CL44)</f>
        <v>0</v>
      </c>
      <c r="CL45" s="115"/>
      <c r="CM45" s="115"/>
      <c r="CN45" s="86"/>
      <c r="CO45" s="86"/>
      <c r="CP45" s="102"/>
      <c r="CQ45" s="102"/>
      <c r="CR45" s="100"/>
      <c r="CS45" s="102"/>
      <c r="CT45" s="102"/>
      <c r="CU45" s="101"/>
      <c r="CV45" s="101"/>
      <c r="CW45" s="102"/>
      <c r="CX45" s="103"/>
      <c r="CY45" s="103"/>
      <c r="CZ45" s="104"/>
      <c r="DA45" s="102"/>
      <c r="DB45" s="102"/>
      <c r="DC45" s="105"/>
      <c r="DD45" s="57"/>
    </row>
    <row r="46" spans="1:108" s="50" customFormat="1" ht="18.75" customHeight="1">
      <c r="A46" s="552">
        <f>RANK(CO49,$CO$7:$CO$70,1)</f>
        <v>10</v>
      </c>
      <c r="B46" s="548" t="str">
        <f>BG3</f>
        <v>武蔵短期</v>
      </c>
      <c r="C46" s="51"/>
      <c r="D46" s="49"/>
      <c r="E46" s="128"/>
      <c r="F46" s="94"/>
      <c r="G46" s="94"/>
      <c r="H46" s="94"/>
      <c r="I46" s="90"/>
      <c r="J46" s="107"/>
      <c r="K46" s="90"/>
      <c r="L46" s="90"/>
      <c r="M46" s="90"/>
      <c r="N46" s="129"/>
      <c r="O46" s="94"/>
      <c r="P46" s="94"/>
      <c r="Q46" s="94"/>
      <c r="R46" s="90"/>
      <c r="S46" s="107"/>
      <c r="T46" s="90"/>
      <c r="U46" s="90"/>
      <c r="V46" s="90"/>
      <c r="W46" s="129"/>
      <c r="X46" s="94"/>
      <c r="Y46" s="94"/>
      <c r="Z46" s="94"/>
      <c r="AA46" s="90"/>
      <c r="AB46" s="107"/>
      <c r="AC46" s="90"/>
      <c r="AD46" s="90"/>
      <c r="AE46" s="90"/>
      <c r="AF46" s="129"/>
      <c r="AG46" s="94"/>
      <c r="AH46" s="94"/>
      <c r="AI46" s="94"/>
      <c r="AJ46" s="90"/>
      <c r="AK46" s="94"/>
      <c r="AL46" s="90"/>
      <c r="AM46" s="90"/>
      <c r="AN46" s="90"/>
      <c r="AO46" s="129"/>
      <c r="AP46" s="94"/>
      <c r="AQ46" s="94"/>
      <c r="AR46" s="94"/>
      <c r="AS46" s="90"/>
      <c r="AT46" s="94"/>
      <c r="AU46" s="90"/>
      <c r="AV46" s="90"/>
      <c r="AW46" s="90"/>
      <c r="AX46" s="106"/>
      <c r="AY46" s="94"/>
      <c r="AZ46" s="94"/>
      <c r="BA46" s="94"/>
      <c r="BB46" s="90"/>
      <c r="BC46" s="94"/>
      <c r="BD46" s="90"/>
      <c r="BE46" s="90"/>
      <c r="BF46" s="81"/>
      <c r="BG46" s="542"/>
      <c r="BH46" s="543"/>
      <c r="BI46" s="543"/>
      <c r="BJ46" s="543"/>
      <c r="BK46" s="543"/>
      <c r="BL46" s="543"/>
      <c r="BM46" s="94"/>
      <c r="BN46" s="94"/>
      <c r="BO46" s="108"/>
      <c r="BP46" s="128"/>
      <c r="BQ46" s="94"/>
      <c r="BR46" s="94"/>
      <c r="BS46" s="94"/>
      <c r="BT46" s="94"/>
      <c r="BU46" s="94"/>
      <c r="BV46" s="84"/>
      <c r="BW46" s="85"/>
      <c r="BX46" s="89"/>
      <c r="BY46" s="106"/>
      <c r="BZ46" s="94"/>
      <c r="CA46" s="94"/>
      <c r="CB46" s="94"/>
      <c r="CC46" s="90"/>
      <c r="CD46" s="107"/>
      <c r="CE46" s="94"/>
      <c r="CF46" s="94"/>
      <c r="CG46" s="89"/>
      <c r="CH46" s="106"/>
      <c r="CI46" s="94"/>
      <c r="CJ46" s="94"/>
      <c r="CK46" s="94"/>
      <c r="CL46" s="94"/>
      <c r="CM46" s="94"/>
      <c r="CN46" s="107"/>
      <c r="CO46" s="107"/>
      <c r="CP46" s="109"/>
      <c r="CQ46" s="109"/>
      <c r="CR46" s="94"/>
      <c r="CS46" s="109"/>
      <c r="CT46" s="109"/>
      <c r="CU46" s="106"/>
      <c r="CV46" s="106"/>
      <c r="CW46" s="109"/>
      <c r="CX46" s="110"/>
      <c r="CY46" s="110"/>
      <c r="CZ46" s="111"/>
      <c r="DA46" s="109"/>
      <c r="DB46" s="109"/>
      <c r="DC46" s="112"/>
      <c r="DD46" s="53"/>
    </row>
    <row r="47" spans="1:108" ht="18.75" customHeight="1">
      <c r="A47" s="553"/>
      <c r="B47" s="549"/>
      <c r="C47" s="89">
        <f>IF(F52&gt;H52,1,0)</f>
        <v>0</v>
      </c>
      <c r="D47" s="27">
        <f>IF(F47&gt;H47,1,0)</f>
        <v>0</v>
      </c>
      <c r="E47" s="541">
        <f>IF(F52&gt;=3,"○",IF(H52&gt;=3,"●",""))</f>
      </c>
      <c r="F47" s="91">
        <f>IF(AND(BH5=0,BJ5=0),"",BJ5)</f>
      </c>
      <c r="G47" s="84" t="s">
        <v>10</v>
      </c>
      <c r="H47" s="92">
        <f>IF(AND(BH5=0,BJ5=0),"",BH5)</f>
      </c>
      <c r="I47" s="93">
        <f>IF(H47&gt;F47,1,0)</f>
        <v>0</v>
      </c>
      <c r="J47" s="86"/>
      <c r="K47" s="85">
        <f>IF(F52&gt;=H52,0,1)</f>
        <v>0</v>
      </c>
      <c r="L47" s="90">
        <f>IF(O52&gt;Q52,1,0)</f>
        <v>0</v>
      </c>
      <c r="M47" s="93">
        <f>IF(O47&gt;Q47,1,0)</f>
        <v>0</v>
      </c>
      <c r="N47" s="541" t="str">
        <f>IF(O52&gt;=3,"○",IF(Q52&gt;=3,"●",""))</f>
        <v>●</v>
      </c>
      <c r="O47" s="91">
        <f>IF(AND(BH12=0,BJ12=0),"",BJ12)</f>
        <v>23</v>
      </c>
      <c r="P47" s="84" t="s">
        <v>10</v>
      </c>
      <c r="Q47" s="92">
        <f>IF(AND(BH12=0,BJ12=0),"",BH12)</f>
        <v>25</v>
      </c>
      <c r="R47" s="93">
        <f>IF(Q47&gt;O47,1,0)</f>
        <v>1</v>
      </c>
      <c r="S47" s="86"/>
      <c r="T47" s="94">
        <f>IF(O52&gt;=Q52,0,1)</f>
        <v>1</v>
      </c>
      <c r="U47" s="90">
        <f>IF(X52&gt;Z52,1,0)</f>
        <v>0</v>
      </c>
      <c r="V47" s="93">
        <f>IF(X47&gt;Z47,1,0)</f>
        <v>0</v>
      </c>
      <c r="W47" s="541" t="str">
        <f>IF(X52&gt;=3,"○",IF(Z52&gt;=3,"●",""))</f>
        <v>●</v>
      </c>
      <c r="X47" s="91">
        <f>IF(AND(BH19=0,BJ19=0),"",BJ19)</f>
        <v>9</v>
      </c>
      <c r="Y47" s="84" t="s">
        <v>10</v>
      </c>
      <c r="Z47" s="92">
        <f>IF(AND(BH19=0,BJ19=0),"",BH19)</f>
        <v>25</v>
      </c>
      <c r="AA47" s="93">
        <f>IF(Z47&gt;X47,1,0)</f>
        <v>1</v>
      </c>
      <c r="AB47" s="86"/>
      <c r="AC47" s="94">
        <f>IF(X52&gt;=Z52,0,1)</f>
        <v>1</v>
      </c>
      <c r="AD47" s="90">
        <f>IF(AG52&gt;AI52,1,0)</f>
        <v>0</v>
      </c>
      <c r="AE47" s="93">
        <f>IF(AG47&gt;AI47,1,0)</f>
        <v>0</v>
      </c>
      <c r="AF47" s="541" t="str">
        <f>IF(AG52&gt;=3,"○",IF(AI52&gt;=3,"●",""))</f>
        <v>●</v>
      </c>
      <c r="AG47" s="91">
        <f>IF(AND(BH26=0,BJ26=0),"",BJ26)</f>
        <v>12</v>
      </c>
      <c r="AH47" s="84" t="s">
        <v>10</v>
      </c>
      <c r="AI47" s="92">
        <f>IF(AND(BH26=0,BJ26=0),"",BH26)</f>
        <v>25</v>
      </c>
      <c r="AJ47" s="93">
        <f>IF(AI47&gt;AG47,1,0)</f>
        <v>1</v>
      </c>
      <c r="AK47" s="84"/>
      <c r="AL47" s="94">
        <f>IF(AG52&gt;=AI52,0,1)</f>
        <v>1</v>
      </c>
      <c r="AM47" s="90">
        <f>IF(AP52&gt;AR52,1,0)</f>
        <v>0</v>
      </c>
      <c r="AN47" s="93">
        <f>IF(AP47&gt;AR47,1,0)</f>
        <v>0</v>
      </c>
      <c r="AO47" s="541">
        <f>IF(AP52&gt;=3,"○",IF(AR52&gt;=3,"●",""))</f>
      </c>
      <c r="AP47" s="91">
        <f>IF(AND(BH33=0,BJ33=0),"",BJ33)</f>
      </c>
      <c r="AQ47" s="84" t="s">
        <v>10</v>
      </c>
      <c r="AR47" s="92">
        <f>IF(AND(BH33=0,BJ33=0),"",BH33)</f>
      </c>
      <c r="AS47" s="93">
        <f>IF(AR47&gt;AP47,1,0)</f>
        <v>0</v>
      </c>
      <c r="AT47" s="84"/>
      <c r="AU47" s="94">
        <f>IF(AP52&gt;=AR52,0,1)</f>
        <v>0</v>
      </c>
      <c r="AV47" s="90">
        <f>IF(AY52&gt;BA52,1,0)</f>
        <v>0</v>
      </c>
      <c r="AW47" s="93">
        <f>IF(AY47&gt;BA47,1,0)</f>
        <v>0</v>
      </c>
      <c r="AX47" s="541">
        <f>IF(AY52&gt;=3,"○",IF(BA52&gt;=3,"●",""))</f>
      </c>
      <c r="AY47" s="91">
        <f>IF(AND(BH40=0,BJ40=0),"",BJ40)</f>
      </c>
      <c r="AZ47" s="84" t="s">
        <v>10</v>
      </c>
      <c r="BA47" s="92">
        <f>IF(AND(BH40=0,BJ40=0),"",BH40)</f>
      </c>
      <c r="BB47" s="93">
        <f>IF(BA47&gt;AY47,1,0)</f>
        <v>0</v>
      </c>
      <c r="BC47" s="84"/>
      <c r="BD47" s="94">
        <f>IF(AY52&gt;=BA52,0,1)</f>
        <v>0</v>
      </c>
      <c r="BE47" s="93"/>
      <c r="BF47" s="93"/>
      <c r="BG47" s="544"/>
      <c r="BH47" s="545"/>
      <c r="BI47" s="545"/>
      <c r="BJ47" s="545"/>
      <c r="BK47" s="545"/>
      <c r="BL47" s="545"/>
      <c r="BM47" s="84"/>
      <c r="BN47" s="90">
        <f>IF(BQ52&gt;BS52,1,0)</f>
        <v>0</v>
      </c>
      <c r="BO47" s="84">
        <f>IF(BQ47&gt;BS47,1,0)</f>
        <v>0</v>
      </c>
      <c r="BP47" s="541">
        <f>IF(BQ52&gt;=3,"○",IF(BS52&gt;=3,"●",""))</f>
      </c>
      <c r="BQ47" s="91">
        <f>'１次入力'!AC32</f>
      </c>
      <c r="BR47" s="84" t="s">
        <v>10</v>
      </c>
      <c r="BS47" s="92">
        <f>'１次入力'!AG32</f>
      </c>
      <c r="BT47" s="84">
        <f t="shared" si="0"/>
        <v>0</v>
      </c>
      <c r="BU47" s="84"/>
      <c r="BV47" s="94">
        <f>IF(BQ52&gt;=BS52,0,1)</f>
        <v>0</v>
      </c>
      <c r="BW47" s="89">
        <f>IF(BZ52&gt;CB52,1,0)</f>
        <v>0</v>
      </c>
      <c r="BX47" s="95">
        <f>IF(BZ47&gt;CB47,1,0)</f>
        <v>0</v>
      </c>
      <c r="BY47" s="541">
        <f>IF(BZ52&gt;=3,"○",IF(CB52&gt;=3,"●",""))</f>
      </c>
      <c r="BZ47" s="91">
        <f>'１次入力'!E60</f>
      </c>
      <c r="CA47" s="84" t="s">
        <v>10</v>
      </c>
      <c r="CB47" s="92">
        <f>'１次入力'!I60</f>
      </c>
      <c r="CC47" s="93">
        <f>IF(CB47&gt;BZ47,1,0)</f>
        <v>0</v>
      </c>
      <c r="CD47" s="86"/>
      <c r="CE47" s="94">
        <f>IF(BZ52&gt;=CB52,0,1)</f>
        <v>0</v>
      </c>
      <c r="CF47" s="89">
        <f>IF(CI52&gt;CK52,1,0)</f>
        <v>0</v>
      </c>
      <c r="CG47" s="95">
        <f>IF(CI47&gt;CK47,1,0)</f>
        <v>0</v>
      </c>
      <c r="CH47" s="541">
        <f>IF(CI52&gt;=3,"○",IF(CK52&gt;=3,"●",""))</f>
      </c>
      <c r="CI47" s="91">
        <f>'１次入力'!AC53</f>
      </c>
      <c r="CJ47" s="84" t="s">
        <v>10</v>
      </c>
      <c r="CK47" s="92">
        <f>'１次入力'!AG53</f>
      </c>
      <c r="CL47" s="93">
        <f>IF(CK47&gt;CI47,1,0)</f>
        <v>0</v>
      </c>
      <c r="CM47" s="84"/>
      <c r="CN47" s="94">
        <f>IF(CI52&gt;=CK52,0,1)</f>
        <v>0</v>
      </c>
      <c r="CO47" s="86"/>
      <c r="CP47" s="83"/>
      <c r="CQ47" s="83"/>
      <c r="CR47" s="84"/>
      <c r="CS47" s="83"/>
      <c r="CT47" s="83"/>
      <c r="CU47" s="85"/>
      <c r="CV47" s="85"/>
      <c r="CW47" s="83"/>
      <c r="CX47" s="96"/>
      <c r="CY47" s="86"/>
      <c r="CZ47" s="87"/>
      <c r="DA47" s="83"/>
      <c r="DB47" s="83"/>
      <c r="DC47" s="83"/>
      <c r="DD47" s="45"/>
    </row>
    <row r="48" spans="1:108" ht="18.75" customHeight="1">
      <c r="A48" s="553"/>
      <c r="B48" s="549"/>
      <c r="C48" s="95">
        <f>IF(C47=1,0,IF(G52="棄",1,0))</f>
        <v>0</v>
      </c>
      <c r="D48" s="27">
        <f>IF(F48&gt;H48,1,0)</f>
        <v>0</v>
      </c>
      <c r="E48" s="541"/>
      <c r="F48" s="91">
        <f>IF(AND(BH6=0,BJ6=0),"",BJ6)</f>
      </c>
      <c r="G48" s="84" t="s">
        <v>10</v>
      </c>
      <c r="H48" s="92">
        <f>IF(AND(BH6=0,BJ6=0),"",BH6)</f>
      </c>
      <c r="I48" s="93">
        <f>IF(H48&gt;F48,1,0)</f>
        <v>0</v>
      </c>
      <c r="J48" s="86"/>
      <c r="K48" s="93"/>
      <c r="L48" s="93">
        <f>IF(L47=1,0,IF(P52="棄",1,0))</f>
        <v>0</v>
      </c>
      <c r="M48" s="93">
        <f>IF(O48&gt;Q48,1,0)</f>
        <v>0</v>
      </c>
      <c r="N48" s="541"/>
      <c r="O48" s="91">
        <f>IF(AND(BH13=0,BJ13=0),"",BJ13)</f>
        <v>18</v>
      </c>
      <c r="P48" s="84" t="s">
        <v>10</v>
      </c>
      <c r="Q48" s="92">
        <f>IF(AND(BH13=0,BJ13=0),"",BH13)</f>
        <v>25</v>
      </c>
      <c r="R48" s="93">
        <f>IF(Q48&gt;O48,1,0)</f>
        <v>1</v>
      </c>
      <c r="S48" s="86"/>
      <c r="T48" s="93"/>
      <c r="U48" s="93">
        <f>IF(U47=1,0,IF(Y52="棄",1,0))</f>
        <v>0</v>
      </c>
      <c r="V48" s="93">
        <f>IF(X48&gt;Z48,1,0)</f>
        <v>0</v>
      </c>
      <c r="W48" s="541"/>
      <c r="X48" s="91">
        <f>IF(AND(BH20=0,BJ20=0),"",BJ20)</f>
        <v>20</v>
      </c>
      <c r="Y48" s="84" t="s">
        <v>10</v>
      </c>
      <c r="Z48" s="92">
        <f>IF(AND(BH20=0,BJ20=0),"",BH20)</f>
        <v>25</v>
      </c>
      <c r="AA48" s="93">
        <f>IF(Z48&gt;X48,1,0)</f>
        <v>1</v>
      </c>
      <c r="AB48" s="86"/>
      <c r="AC48" s="93"/>
      <c r="AD48" s="93">
        <f>IF(AD47=1,0,IF(AH52="棄",1,0))</f>
        <v>0</v>
      </c>
      <c r="AE48" s="93">
        <f>IF(AG48&gt;AI48,1,0)</f>
        <v>0</v>
      </c>
      <c r="AF48" s="541"/>
      <c r="AG48" s="91">
        <f>IF(AND(BH27=0,BJ27=0),"",BJ27)</f>
        <v>18</v>
      </c>
      <c r="AH48" s="84" t="s">
        <v>10</v>
      </c>
      <c r="AI48" s="92">
        <f>IF(AND(BH27=0,BJ27=0),"",BH27)</f>
        <v>25</v>
      </c>
      <c r="AJ48" s="93">
        <f>IF(AI48&gt;AG48,1,0)</f>
        <v>1</v>
      </c>
      <c r="AK48" s="84"/>
      <c r="AL48" s="93"/>
      <c r="AM48" s="93">
        <f>IF(AM47=1,0,IF(AQ52="棄",1,0))</f>
        <v>0</v>
      </c>
      <c r="AN48" s="93">
        <f>IF(AP48&gt;AR48,1,0)</f>
        <v>0</v>
      </c>
      <c r="AO48" s="541"/>
      <c r="AP48" s="91">
        <f>IF(AND(BH34=0,BJ34=0),"",BJ34)</f>
      </c>
      <c r="AQ48" s="84" t="s">
        <v>10</v>
      </c>
      <c r="AR48" s="92">
        <f>IF(AND(BH34=0,BJ34=0),"",BH34)</f>
      </c>
      <c r="AS48" s="93">
        <f>IF(AR48&gt;AP48,1,0)</f>
        <v>0</v>
      </c>
      <c r="AT48" s="84"/>
      <c r="AU48" s="93"/>
      <c r="AV48" s="93">
        <f>IF(AV47=1,0,IF(AZ52="棄",1,0))</f>
        <v>0</v>
      </c>
      <c r="AW48" s="93">
        <f>IF(AY48&gt;BA48,1,0)</f>
        <v>0</v>
      </c>
      <c r="AX48" s="541"/>
      <c r="AY48" s="91">
        <f>IF(AND(BH41=0,BJ41=0),"",BJ41)</f>
      </c>
      <c r="AZ48" s="84" t="s">
        <v>10</v>
      </c>
      <c r="BA48" s="92">
        <f>IF(AND(BH41=0,BJ41=0),"",BH41)</f>
      </c>
      <c r="BB48" s="93">
        <f>IF(BA48&gt;AY48,1,0)</f>
        <v>0</v>
      </c>
      <c r="BC48" s="84"/>
      <c r="BD48" s="93"/>
      <c r="BE48" s="93"/>
      <c r="BF48" s="93"/>
      <c r="BG48" s="544"/>
      <c r="BH48" s="545"/>
      <c r="BI48" s="545"/>
      <c r="BJ48" s="545"/>
      <c r="BK48" s="545"/>
      <c r="BL48" s="545"/>
      <c r="BM48" s="84"/>
      <c r="BN48" s="93">
        <f>IF(BN47=1,0,IF(BR52="棄",1,0))</f>
        <v>0</v>
      </c>
      <c r="BO48" s="84">
        <f>IF(BQ48&gt;BS48,1,0)</f>
        <v>0</v>
      </c>
      <c r="BP48" s="541"/>
      <c r="BQ48" s="91">
        <f>'１次入力'!AC33</f>
      </c>
      <c r="BR48" s="84" t="s">
        <v>10</v>
      </c>
      <c r="BS48" s="92">
        <f>'１次入力'!AG33</f>
      </c>
      <c r="BT48" s="84">
        <f t="shared" si="0"/>
        <v>0</v>
      </c>
      <c r="BU48" s="84"/>
      <c r="BV48" s="84"/>
      <c r="BW48" s="95">
        <f>IF(BW47=1,0,IF(CA52="棄",1,0))</f>
        <v>0</v>
      </c>
      <c r="BX48" s="95">
        <f>IF(BZ48&gt;CB48,1,0)</f>
        <v>0</v>
      </c>
      <c r="BY48" s="541"/>
      <c r="BZ48" s="91">
        <f>'１次入力'!E61</f>
      </c>
      <c r="CA48" s="84" t="s">
        <v>10</v>
      </c>
      <c r="CB48" s="92">
        <f>'１次入力'!I61</f>
      </c>
      <c r="CC48" s="93">
        <f>IF(CB48&gt;BZ48,1,0)</f>
        <v>0</v>
      </c>
      <c r="CD48" s="86"/>
      <c r="CE48" s="84"/>
      <c r="CF48" s="95">
        <f>IF(CF47=1,0,IF(CJ52="棄",1,0))</f>
        <v>0</v>
      </c>
      <c r="CG48" s="95">
        <f>IF(CI48&gt;CK48,1,0)</f>
        <v>0</v>
      </c>
      <c r="CH48" s="541"/>
      <c r="CI48" s="91">
        <f>'１次入力'!AC54</f>
      </c>
      <c r="CJ48" s="84" t="s">
        <v>10</v>
      </c>
      <c r="CK48" s="92">
        <f>'１次入力'!AG54</f>
      </c>
      <c r="CL48" s="93">
        <f>IF(CK48&gt;CI48,1,0)</f>
        <v>0</v>
      </c>
      <c r="CM48" s="84"/>
      <c r="CN48" s="86"/>
      <c r="CO48" s="86"/>
      <c r="CP48" s="83"/>
      <c r="CQ48" s="83"/>
      <c r="CR48" s="84"/>
      <c r="CS48" s="83"/>
      <c r="CT48" s="83"/>
      <c r="CU48" s="85"/>
      <c r="CV48" s="85"/>
      <c r="CW48" s="83"/>
      <c r="CX48" s="96"/>
      <c r="CY48" s="96"/>
      <c r="CZ48" s="87"/>
      <c r="DA48" s="83"/>
      <c r="DB48" s="83"/>
      <c r="DC48" s="97"/>
      <c r="DD48" s="45"/>
    </row>
    <row r="49" spans="1:108" ht="18.75" customHeight="1">
      <c r="A49" s="553"/>
      <c r="B49" s="549"/>
      <c r="C49" s="54">
        <f>SUM(F47:F51)</f>
        <v>0</v>
      </c>
      <c r="D49" s="27">
        <f>IF(F49&gt;H49,1,0)</f>
        <v>0</v>
      </c>
      <c r="E49" s="541"/>
      <c r="F49" s="91">
        <f>IF(AND(BH7=0,BJ7=0),"",BJ7)</f>
      </c>
      <c r="G49" s="84" t="s">
        <v>10</v>
      </c>
      <c r="H49" s="92">
        <f>IF(AND(BH7=0,BJ7=0),"",BH7)</f>
      </c>
      <c r="I49" s="93">
        <f>IF(H49&gt;F49,1,0)</f>
        <v>0</v>
      </c>
      <c r="J49" s="86"/>
      <c r="K49" s="93">
        <f>SUM(H47:H51)</f>
        <v>0</v>
      </c>
      <c r="L49" s="76">
        <f>SUM(O47:O51)</f>
        <v>61</v>
      </c>
      <c r="M49" s="93">
        <f>IF(O49&gt;Q49,1,0)</f>
        <v>0</v>
      </c>
      <c r="N49" s="541"/>
      <c r="O49" s="91">
        <f>IF(AND(BH14=0,BJ14=0),"",BJ14)</f>
        <v>20</v>
      </c>
      <c r="P49" s="84" t="s">
        <v>10</v>
      </c>
      <c r="Q49" s="92">
        <f>IF(AND(BH14=0,BJ14=0),"",BH14)</f>
        <v>25</v>
      </c>
      <c r="R49" s="93">
        <f>IF(Q49&gt;O49,1,0)</f>
        <v>1</v>
      </c>
      <c r="S49" s="86"/>
      <c r="T49" s="93">
        <f>SUM(Q47:Q51)</f>
        <v>75</v>
      </c>
      <c r="U49" s="76">
        <f>SUM(X47:X51)</f>
        <v>44</v>
      </c>
      <c r="V49" s="93">
        <f>IF(X49&gt;Z49,1,0)</f>
        <v>0</v>
      </c>
      <c r="W49" s="541"/>
      <c r="X49" s="91">
        <f>IF(AND(BH21=0,BJ21=0),"",BJ21)</f>
        <v>15</v>
      </c>
      <c r="Y49" s="84" t="s">
        <v>10</v>
      </c>
      <c r="Z49" s="92">
        <f>IF(AND(BH21=0,BJ21=0),"",BH21)</f>
        <v>25</v>
      </c>
      <c r="AA49" s="93">
        <f>IF(Z49&gt;X49,1,0)</f>
        <v>1</v>
      </c>
      <c r="AB49" s="86"/>
      <c r="AC49" s="93">
        <f>SUM(Z47:Z51)</f>
        <v>75</v>
      </c>
      <c r="AD49" s="76">
        <f>SUM(AG47:AG51)</f>
        <v>41</v>
      </c>
      <c r="AE49" s="93">
        <f>IF(AG49&gt;AI49,1,0)</f>
        <v>0</v>
      </c>
      <c r="AF49" s="541"/>
      <c r="AG49" s="91">
        <f>IF(AND(BH28=0,BJ28=0),"",BJ28)</f>
        <v>11</v>
      </c>
      <c r="AH49" s="84" t="s">
        <v>10</v>
      </c>
      <c r="AI49" s="92">
        <f>IF(AND(BH28=0,BJ28=0),"",BH28)</f>
        <v>25</v>
      </c>
      <c r="AJ49" s="93">
        <f>IF(AI49&gt;AG49,1,0)</f>
        <v>1</v>
      </c>
      <c r="AK49" s="84"/>
      <c r="AL49" s="93">
        <f>SUM(AI47:AI51)</f>
        <v>75</v>
      </c>
      <c r="AM49" s="76">
        <f>SUM(AP47:AP51)</f>
        <v>0</v>
      </c>
      <c r="AN49" s="93">
        <f>IF(AP49&gt;AR49,1,0)</f>
        <v>0</v>
      </c>
      <c r="AO49" s="541"/>
      <c r="AP49" s="91">
        <f>IF(AND(BH35=0,BJ35=0),"",BJ35)</f>
      </c>
      <c r="AQ49" s="84" t="s">
        <v>10</v>
      </c>
      <c r="AR49" s="92">
        <f>IF(AND(BH35=0,BJ35=0),"",BH35)</f>
      </c>
      <c r="AS49" s="93">
        <f>IF(AR49&gt;AP49,1,0)</f>
        <v>0</v>
      </c>
      <c r="AT49" s="84"/>
      <c r="AU49" s="93">
        <f>SUM(AR47:AR51)</f>
        <v>0</v>
      </c>
      <c r="AV49" s="76">
        <f>SUM(AY47:AY51)</f>
        <v>0</v>
      </c>
      <c r="AW49" s="93">
        <f>IF(AY49&gt;BA49,1,0)</f>
        <v>0</v>
      </c>
      <c r="AX49" s="541"/>
      <c r="AY49" s="91">
        <f>IF(AND(BH42=0,BJ42=0),"",BJ42)</f>
      </c>
      <c r="AZ49" s="84" t="s">
        <v>10</v>
      </c>
      <c r="BA49" s="92">
        <f>IF(AND(BH42=0,BJ42=0),"",BH42)</f>
      </c>
      <c r="BB49" s="93">
        <f>IF(BA49&gt;AY49,1,0)</f>
        <v>0</v>
      </c>
      <c r="BC49" s="84"/>
      <c r="BD49" s="93">
        <f>SUM(BA47:BA51)</f>
        <v>0</v>
      </c>
      <c r="BE49" s="93"/>
      <c r="BF49" s="93"/>
      <c r="BG49" s="544"/>
      <c r="BH49" s="545"/>
      <c r="BI49" s="545"/>
      <c r="BJ49" s="545"/>
      <c r="BK49" s="545"/>
      <c r="BL49" s="545"/>
      <c r="BM49" s="84"/>
      <c r="BN49" s="99">
        <f>SUM(BQ47:BQ51)</f>
        <v>0</v>
      </c>
      <c r="BO49" s="84">
        <f>IF(BQ49&gt;BS49,1,0)</f>
        <v>0</v>
      </c>
      <c r="BP49" s="541"/>
      <c r="BQ49" s="91">
        <f>'１次入力'!AC34</f>
      </c>
      <c r="BR49" s="84" t="s">
        <v>10</v>
      </c>
      <c r="BS49" s="92">
        <f>'１次入力'!AG34</f>
      </c>
      <c r="BT49" s="84">
        <f t="shared" si="0"/>
        <v>0</v>
      </c>
      <c r="BU49" s="84"/>
      <c r="BV49" s="84">
        <f>SUM(BS47:BS51)</f>
        <v>0</v>
      </c>
      <c r="BW49" s="98">
        <f>SUM(BZ47:BZ51)</f>
        <v>0</v>
      </c>
      <c r="BX49" s="95">
        <f>IF(BZ49&gt;CB49,1,0)</f>
        <v>0</v>
      </c>
      <c r="BY49" s="541"/>
      <c r="BZ49" s="91">
        <f>'１次入力'!E62</f>
      </c>
      <c r="CA49" s="84" t="s">
        <v>10</v>
      </c>
      <c r="CB49" s="92">
        <f>'１次入力'!I62</f>
      </c>
      <c r="CC49" s="93">
        <f>IF(CB49&gt;BZ49,1,0)</f>
        <v>0</v>
      </c>
      <c r="CD49" s="86"/>
      <c r="CE49" s="84">
        <f>SUM(CB47:CB51)</f>
        <v>0</v>
      </c>
      <c r="CF49" s="98">
        <f>SUM(CI47:CI51)</f>
        <v>0</v>
      </c>
      <c r="CG49" s="95">
        <f>IF(CI49&gt;CK49,1,0)</f>
        <v>0</v>
      </c>
      <c r="CH49" s="541"/>
      <c r="CI49" s="91">
        <f>'１次入力'!AC55</f>
      </c>
      <c r="CJ49" s="84" t="s">
        <v>10</v>
      </c>
      <c r="CK49" s="92">
        <f>'１次入力'!AG55</f>
      </c>
      <c r="CL49" s="93">
        <f>IF(CK49&gt;CI49,1,0)</f>
        <v>0</v>
      </c>
      <c r="CM49" s="84"/>
      <c r="CN49" s="86">
        <f>SUM(CK47:CK51)</f>
        <v>0</v>
      </c>
      <c r="CO49" s="85">
        <f>CR49*100+CZ49*10+DD49</f>
        <v>810</v>
      </c>
      <c r="CP49" s="83">
        <f>C51+L51+U51+AD51+AM51+AV51+BE51+BN51+BW51+CF51</f>
        <v>3</v>
      </c>
      <c r="CQ49" s="83">
        <f>(CS49*2)+CT49</f>
        <v>3</v>
      </c>
      <c r="CR49" s="84">
        <f>RANK(CQ49,$CQ$6:$CQ$70)</f>
        <v>7</v>
      </c>
      <c r="CS49" s="83">
        <f>C47+L47+U47+AD47+AM47+AV47+BE47+BN47+BW47+CF47</f>
        <v>0</v>
      </c>
      <c r="CT49" s="83">
        <f>K47+T47+AC47+AL47+AU47+BD47+BM47+BV47+CE47+CN47-CU49</f>
        <v>3</v>
      </c>
      <c r="CU49" s="85">
        <f>C48+E48+L48+U48+AD48+AM48+AV48+BE48+BN48+BW48+CF48</f>
        <v>0</v>
      </c>
      <c r="CV49" s="85">
        <f>F52+O52+X52+AG52+AP52+AY52+BH52+BQ52+BZ52+CI52</f>
        <v>0</v>
      </c>
      <c r="CW49" s="83">
        <f>H52+Q52+Z52+AI52+AR52+BA52+BJ52+BS52+CB52+CK52</f>
        <v>9</v>
      </c>
      <c r="CX49" s="96">
        <f>IF(CY49=100,"MAX",CY49)</f>
        <v>0</v>
      </c>
      <c r="CY49" s="96">
        <f>IF(ISERROR(CV49/CW49),100,(CV49/CW49))</f>
        <v>0</v>
      </c>
      <c r="CZ49" s="87">
        <f>RANK(CY49,$CY$6:$CY$70)</f>
        <v>10</v>
      </c>
      <c r="DA49" s="83">
        <f>C49+L49+U49+AD49+AM49+AV49+BE49+BN49+BW49+CF49</f>
        <v>146</v>
      </c>
      <c r="DB49" s="83">
        <f>K49+T49+AC49+AL49+AU49+BD49+BM49+BV49+CE49+CN49</f>
        <v>225</v>
      </c>
      <c r="DC49" s="96">
        <f>IF(ISERROR(DA49/DB49),0,(DA49/DB49))</f>
        <v>0.6488888888888888</v>
      </c>
      <c r="DD49" s="45">
        <f>RANK(DC49,$DC$6:$DC$70)</f>
        <v>10</v>
      </c>
    </row>
    <row r="50" spans="1:108" ht="18.75" customHeight="1">
      <c r="A50" s="553"/>
      <c r="B50" s="549"/>
      <c r="C50" s="47"/>
      <c r="D50" s="27">
        <f>IF(F50&gt;H50,1,0)</f>
        <v>0</v>
      </c>
      <c r="E50" s="541"/>
      <c r="F50" s="91">
        <f>IF(AND(BH8=0,BJ8=0),"",BJ8)</f>
      </c>
      <c r="G50" s="84" t="s">
        <v>10</v>
      </c>
      <c r="H50" s="92">
        <f>IF(AND(BH8=0,BJ8=0),"",BH8)</f>
      </c>
      <c r="I50" s="93">
        <f>IF(H50&gt;F50,1,0)</f>
        <v>0</v>
      </c>
      <c r="J50" s="86"/>
      <c r="K50" s="93"/>
      <c r="L50" s="93"/>
      <c r="M50" s="93">
        <f>IF(O50&gt;Q50,1,0)</f>
        <v>0</v>
      </c>
      <c r="N50" s="541"/>
      <c r="O50" s="91">
        <f>IF(AND(BH15=0,BJ15=0),"",BJ15)</f>
      </c>
      <c r="P50" s="84" t="s">
        <v>10</v>
      </c>
      <c r="Q50" s="92">
        <f>IF(AND(BH15=0,BJ15=0),"",BH15)</f>
      </c>
      <c r="R50" s="93">
        <f>IF(Q50&gt;O50,1,0)</f>
        <v>0</v>
      </c>
      <c r="S50" s="86"/>
      <c r="T50" s="93"/>
      <c r="U50" s="93"/>
      <c r="V50" s="93">
        <f>IF(X50&gt;Z50,1,0)</f>
        <v>0</v>
      </c>
      <c r="W50" s="541"/>
      <c r="X50" s="91">
        <f>IF(AND(BH22=0,BJ22=0),"",BJ22)</f>
      </c>
      <c r="Y50" s="84" t="s">
        <v>10</v>
      </c>
      <c r="Z50" s="92">
        <f>IF(AND(BH22=0,BJ22=0),"",BH22)</f>
      </c>
      <c r="AA50" s="93">
        <f>IF(Z50&gt;X50,1,0)</f>
        <v>0</v>
      </c>
      <c r="AB50" s="86"/>
      <c r="AC50" s="93"/>
      <c r="AD50" s="93"/>
      <c r="AE50" s="93">
        <f>IF(AG50&gt;AI50,1,0)</f>
        <v>0</v>
      </c>
      <c r="AF50" s="541"/>
      <c r="AG50" s="91">
        <f>IF(AND(BH29=0,BJ29=0),"",BJ29)</f>
      </c>
      <c r="AH50" s="84" t="s">
        <v>10</v>
      </c>
      <c r="AI50" s="92">
        <f>IF(AND(BH29=0,BJ29=0),"",BH29)</f>
      </c>
      <c r="AJ50" s="93">
        <f>IF(AI50&gt;AG50,1,0)</f>
        <v>0</v>
      </c>
      <c r="AK50" s="84"/>
      <c r="AL50" s="93"/>
      <c r="AM50" s="93"/>
      <c r="AN50" s="93">
        <f>IF(AP50&gt;AR50,1,0)</f>
        <v>0</v>
      </c>
      <c r="AO50" s="541"/>
      <c r="AP50" s="91">
        <f>IF(AND(BH36=0,BJ36=0),"",BJ36)</f>
      </c>
      <c r="AQ50" s="84" t="s">
        <v>10</v>
      </c>
      <c r="AR50" s="92">
        <f>IF(AND(BH36=0,BJ36=0),"",BH36)</f>
      </c>
      <c r="AS50" s="93">
        <f>IF(AR50&gt;AP50,1,0)</f>
        <v>0</v>
      </c>
      <c r="AT50" s="84"/>
      <c r="AU50" s="93"/>
      <c r="AV50" s="93"/>
      <c r="AW50" s="93">
        <f>IF(AY50&gt;BA50,1,0)</f>
        <v>0</v>
      </c>
      <c r="AX50" s="541"/>
      <c r="AY50" s="91">
        <f>IF(AND(BH43=0,BJ43=0),"",BJ43)</f>
      </c>
      <c r="AZ50" s="84" t="s">
        <v>10</v>
      </c>
      <c r="BA50" s="92">
        <f>IF(AND(BH43=0,BJ43=0),"",BH43)</f>
      </c>
      <c r="BB50" s="93">
        <f>IF(BA50&gt;AY50,1,0)</f>
        <v>0</v>
      </c>
      <c r="BC50" s="84"/>
      <c r="BD50" s="93"/>
      <c r="BE50" s="93"/>
      <c r="BF50" s="93"/>
      <c r="BG50" s="544"/>
      <c r="BH50" s="545"/>
      <c r="BI50" s="545"/>
      <c r="BJ50" s="545"/>
      <c r="BK50" s="545"/>
      <c r="BL50" s="545"/>
      <c r="BM50" s="84"/>
      <c r="BN50" s="84"/>
      <c r="BO50" s="84">
        <f>IF(BQ50&gt;BS50,1,0)</f>
        <v>0</v>
      </c>
      <c r="BP50" s="541"/>
      <c r="BQ50" s="91">
        <f>'１次入力'!AC35</f>
      </c>
      <c r="BR50" s="84" t="s">
        <v>10</v>
      </c>
      <c r="BS50" s="92">
        <f>'１次入力'!AG35</f>
      </c>
      <c r="BT50" s="84">
        <f t="shared" si="0"/>
        <v>0</v>
      </c>
      <c r="BU50" s="84"/>
      <c r="BV50" s="84"/>
      <c r="BW50" s="85"/>
      <c r="BX50" s="95">
        <f>IF(BZ50&gt;CB50,1,0)</f>
        <v>0</v>
      </c>
      <c r="BY50" s="541"/>
      <c r="BZ50" s="91">
        <f>'１次入力'!E63</f>
      </c>
      <c r="CA50" s="84" t="s">
        <v>10</v>
      </c>
      <c r="CB50" s="92">
        <f>'１次入力'!I63</f>
      </c>
      <c r="CC50" s="93">
        <f>IF(CB50&gt;BZ50,1,0)</f>
        <v>0</v>
      </c>
      <c r="CD50" s="86"/>
      <c r="CE50" s="84"/>
      <c r="CF50" s="84"/>
      <c r="CG50" s="95">
        <f>IF(CI50&gt;CK50,1,0)</f>
        <v>0</v>
      </c>
      <c r="CH50" s="541"/>
      <c r="CI50" s="91">
        <f>'１次入力'!AC56</f>
      </c>
      <c r="CJ50" s="84" t="s">
        <v>10</v>
      </c>
      <c r="CK50" s="92">
        <f>'１次入力'!AG56</f>
      </c>
      <c r="CL50" s="93">
        <f>IF(CK50&gt;CI50,1,0)</f>
        <v>0</v>
      </c>
      <c r="CM50" s="84"/>
      <c r="CN50" s="86"/>
      <c r="CO50" s="86"/>
      <c r="CP50" s="83"/>
      <c r="CQ50" s="83"/>
      <c r="CR50" s="84"/>
      <c r="CS50" s="83"/>
      <c r="CT50" s="83"/>
      <c r="CU50" s="85"/>
      <c r="CV50" s="85"/>
      <c r="CW50" s="83"/>
      <c r="CX50" s="96"/>
      <c r="CY50" s="96"/>
      <c r="CZ50" s="87"/>
      <c r="DA50" s="83"/>
      <c r="DB50" s="83"/>
      <c r="DC50" s="97"/>
      <c r="DD50" s="45"/>
    </row>
    <row r="51" spans="1:108" ht="18.75" customHeight="1">
      <c r="A51" s="553"/>
      <c r="B51" s="549"/>
      <c r="C51" s="47">
        <f>IF(F52=H52,0,1)</f>
        <v>0</v>
      </c>
      <c r="D51" s="27">
        <f>IF(F51&gt;H51,1,0)</f>
        <v>0</v>
      </c>
      <c r="E51" s="541"/>
      <c r="F51" s="91">
        <f>IF(AND(BH9=0,BJ9=0),"",BJ9)</f>
      </c>
      <c r="G51" s="84" t="s">
        <v>10</v>
      </c>
      <c r="H51" s="92">
        <f>IF(AND(BH9=0,BJ9=0),"",BH9)</f>
      </c>
      <c r="I51" s="93">
        <f>IF(H51&gt;F51,1,0)</f>
        <v>0</v>
      </c>
      <c r="J51" s="86"/>
      <c r="K51" s="93"/>
      <c r="L51" s="93">
        <f>IF(O52=Q52,0,1)</f>
        <v>1</v>
      </c>
      <c r="M51" s="93">
        <f>IF(O51&gt;Q51,1,0)</f>
        <v>0</v>
      </c>
      <c r="N51" s="541"/>
      <c r="O51" s="91">
        <f>IF(AND(BH16=0,BJ16=0),"",BJ16)</f>
      </c>
      <c r="P51" s="84" t="s">
        <v>10</v>
      </c>
      <c r="Q51" s="92">
        <f>IF(AND(BH16=0,BJ16=0),"",BH16)</f>
      </c>
      <c r="R51" s="93">
        <f>IF(Q51&gt;O51,1,0)</f>
        <v>0</v>
      </c>
      <c r="S51" s="86"/>
      <c r="T51" s="93"/>
      <c r="U51" s="93">
        <f>IF(X52=Z52,0,1)</f>
        <v>1</v>
      </c>
      <c r="V51" s="93">
        <f>IF(X51&gt;Z51,1,0)</f>
        <v>0</v>
      </c>
      <c r="W51" s="541"/>
      <c r="X51" s="91">
        <f>IF(AND(BH23=0,BJ23=0),"",BJ23)</f>
      </c>
      <c r="Y51" s="84" t="s">
        <v>10</v>
      </c>
      <c r="Z51" s="92">
        <f>IF(AND(BH23=0,BJ23=0),"",BH23)</f>
      </c>
      <c r="AA51" s="93">
        <f>IF(Z51&gt;X51,1,0)</f>
        <v>0</v>
      </c>
      <c r="AB51" s="86"/>
      <c r="AC51" s="93"/>
      <c r="AD51" s="93">
        <f>IF(AG52=AI52,0,1)</f>
        <v>1</v>
      </c>
      <c r="AE51" s="93">
        <f>IF(AG51&gt;AI51,1,0)</f>
        <v>0</v>
      </c>
      <c r="AF51" s="541"/>
      <c r="AG51" s="91">
        <f>IF(AND(BH30=0,BJ30=0),"",BJ30)</f>
      </c>
      <c r="AH51" s="84" t="s">
        <v>10</v>
      </c>
      <c r="AI51" s="92">
        <f>IF(AND(BH30=0,BJ30=0),"",BH30)</f>
      </c>
      <c r="AJ51" s="93">
        <f>IF(AI51&gt;AG51,1,0)</f>
        <v>0</v>
      </c>
      <c r="AK51" s="84"/>
      <c r="AL51" s="93"/>
      <c r="AM51" s="93">
        <f>IF(AP52=AR52,0,1)</f>
        <v>0</v>
      </c>
      <c r="AN51" s="93">
        <f>IF(AP51&gt;AR51,1,0)</f>
        <v>0</v>
      </c>
      <c r="AO51" s="541"/>
      <c r="AP51" s="91">
        <f>IF(AND(BH37=0,BJ37=0),"",BJ37)</f>
      </c>
      <c r="AQ51" s="84" t="s">
        <v>10</v>
      </c>
      <c r="AR51" s="92">
        <f>IF(AND(BH37=0,BJ37=0),"",BH37)</f>
      </c>
      <c r="AS51" s="93">
        <f>IF(AR51&gt;AP51,1,0)</f>
        <v>0</v>
      </c>
      <c r="AT51" s="84"/>
      <c r="AU51" s="93"/>
      <c r="AV51" s="93">
        <f>IF(AY52=BA52,0,1)</f>
        <v>0</v>
      </c>
      <c r="AW51" s="93">
        <f>IF(AY51&gt;BA51,1,0)</f>
        <v>0</v>
      </c>
      <c r="AX51" s="541"/>
      <c r="AY51" s="91">
        <f>IF(AND(BH44=0,BJ44=0),"",BJ44)</f>
      </c>
      <c r="AZ51" s="84" t="s">
        <v>10</v>
      </c>
      <c r="BA51" s="92">
        <f>IF(AND(BH44=0,BJ44=0),"",BH44)</f>
      </c>
      <c r="BB51" s="93">
        <f>IF(BA51&gt;AY51,1,0)</f>
        <v>0</v>
      </c>
      <c r="BC51" s="84"/>
      <c r="BD51" s="93"/>
      <c r="BE51" s="93"/>
      <c r="BF51" s="93"/>
      <c r="BG51" s="544"/>
      <c r="BH51" s="545"/>
      <c r="BI51" s="545"/>
      <c r="BJ51" s="545"/>
      <c r="BK51" s="545"/>
      <c r="BL51" s="545"/>
      <c r="BM51" s="84"/>
      <c r="BN51" s="84">
        <f>IF(BQ52=BS52,0,1)</f>
        <v>0</v>
      </c>
      <c r="BO51" s="84">
        <f>IF(BQ51&gt;BS51,1,0)</f>
        <v>0</v>
      </c>
      <c r="BP51" s="541"/>
      <c r="BQ51" s="91">
        <f>'１次入力'!AC36</f>
      </c>
      <c r="BR51" s="84" t="s">
        <v>10</v>
      </c>
      <c r="BS51" s="92">
        <f>'１次入力'!AG36</f>
      </c>
      <c r="BT51" s="84">
        <f t="shared" si="0"/>
        <v>0</v>
      </c>
      <c r="BU51" s="84"/>
      <c r="BV51" s="84"/>
      <c r="BW51" s="85">
        <f>IF(BZ52=CB52,0,1)</f>
        <v>0</v>
      </c>
      <c r="BX51" s="95">
        <f>IF(BZ51&gt;CB51,1,0)</f>
        <v>0</v>
      </c>
      <c r="BY51" s="541"/>
      <c r="BZ51" s="91">
        <f>'１次入力'!E64</f>
      </c>
      <c r="CA51" s="84" t="s">
        <v>10</v>
      </c>
      <c r="CB51" s="92">
        <f>'１次入力'!I64</f>
      </c>
      <c r="CC51" s="93">
        <f>IF(CB51&gt;BZ51,1,0)</f>
        <v>0</v>
      </c>
      <c r="CD51" s="86"/>
      <c r="CE51" s="84"/>
      <c r="CF51" s="85">
        <f>IF(CI52=CK52,0,1)</f>
        <v>0</v>
      </c>
      <c r="CG51" s="95">
        <f>IF(CI51&gt;CK51,1,0)</f>
        <v>0</v>
      </c>
      <c r="CH51" s="541"/>
      <c r="CI51" s="91">
        <f>'１次入力'!AC57</f>
      </c>
      <c r="CJ51" s="84" t="s">
        <v>10</v>
      </c>
      <c r="CK51" s="92">
        <f>'１次入力'!AG57</f>
      </c>
      <c r="CL51" s="93">
        <f>IF(CK51&gt;CI51,1,0)</f>
        <v>0</v>
      </c>
      <c r="CM51" s="84"/>
      <c r="CN51" s="86"/>
      <c r="CO51" s="86"/>
      <c r="CP51" s="83"/>
      <c r="CQ51" s="83"/>
      <c r="CR51" s="84"/>
      <c r="CS51" s="83"/>
      <c r="CT51" s="83"/>
      <c r="CU51" s="85"/>
      <c r="CV51" s="85"/>
      <c r="CW51" s="83"/>
      <c r="CX51" s="96"/>
      <c r="CY51" s="96"/>
      <c r="CZ51" s="87"/>
      <c r="DA51" s="83"/>
      <c r="DB51" s="83"/>
      <c r="DC51" s="97"/>
      <c r="DD51" s="45"/>
    </row>
    <row r="52" spans="1:108" s="50" customFormat="1" ht="18.75" customHeight="1">
      <c r="A52" s="554"/>
      <c r="B52" s="550"/>
      <c r="C52" s="51"/>
      <c r="D52" s="49"/>
      <c r="E52" s="121"/>
      <c r="F52" s="115">
        <f>SUM(D47:D51)</f>
        <v>0</v>
      </c>
      <c r="G52" s="115" t="str">
        <f>+BI10</f>
        <v>-</v>
      </c>
      <c r="H52" s="115">
        <f>SUM(I47:I51)</f>
        <v>0</v>
      </c>
      <c r="I52" s="116"/>
      <c r="J52" s="117"/>
      <c r="K52" s="116"/>
      <c r="L52" s="116"/>
      <c r="M52" s="116"/>
      <c r="N52" s="118"/>
      <c r="O52" s="115">
        <f>SUM(M47:M51)</f>
        <v>0</v>
      </c>
      <c r="P52" s="115" t="str">
        <f>+BI17</f>
        <v>-</v>
      </c>
      <c r="Q52" s="115">
        <f>SUM(R47:R51)</f>
        <v>3</v>
      </c>
      <c r="R52" s="116"/>
      <c r="S52" s="117"/>
      <c r="T52" s="116"/>
      <c r="U52" s="116"/>
      <c r="V52" s="116"/>
      <c r="W52" s="118"/>
      <c r="X52" s="115">
        <f>SUM(V47:V51)</f>
        <v>0</v>
      </c>
      <c r="Y52" s="115" t="str">
        <f>+BI24</f>
        <v>-</v>
      </c>
      <c r="Z52" s="115">
        <f>SUM(AA47:AA51)</f>
        <v>3</v>
      </c>
      <c r="AA52" s="116"/>
      <c r="AB52" s="117"/>
      <c r="AC52" s="116"/>
      <c r="AD52" s="116"/>
      <c r="AE52" s="116"/>
      <c r="AF52" s="118"/>
      <c r="AG52" s="115">
        <f>SUM(AE47:AE51)</f>
        <v>0</v>
      </c>
      <c r="AH52" s="115" t="str">
        <f>+BI31</f>
        <v>-</v>
      </c>
      <c r="AI52" s="115">
        <f>SUM(AJ47:AJ51)</f>
        <v>3</v>
      </c>
      <c r="AJ52" s="116"/>
      <c r="AK52" s="115"/>
      <c r="AL52" s="116"/>
      <c r="AM52" s="116"/>
      <c r="AN52" s="116"/>
      <c r="AO52" s="118"/>
      <c r="AP52" s="115">
        <f>SUM(AN47:AN51)</f>
        <v>0</v>
      </c>
      <c r="AQ52" s="115" t="s">
        <v>21</v>
      </c>
      <c r="AR52" s="115">
        <f>SUM(AS47:AS51)</f>
        <v>0</v>
      </c>
      <c r="AS52" s="116"/>
      <c r="AT52" s="115"/>
      <c r="AU52" s="116"/>
      <c r="AV52" s="116"/>
      <c r="AW52" s="116"/>
      <c r="AX52" s="118"/>
      <c r="AY52" s="115">
        <f>SUM(AW47:AW51)</f>
        <v>0</v>
      </c>
      <c r="AZ52" s="115" t="s">
        <v>21</v>
      </c>
      <c r="BA52" s="115">
        <f>SUM(BB47:BB51)</f>
        <v>0</v>
      </c>
      <c r="BB52" s="93"/>
      <c r="BC52" s="84"/>
      <c r="BD52" s="93"/>
      <c r="BE52" s="93"/>
      <c r="BF52" s="93"/>
      <c r="BG52" s="546"/>
      <c r="BH52" s="547"/>
      <c r="BI52" s="547"/>
      <c r="BJ52" s="547"/>
      <c r="BK52" s="547"/>
      <c r="BL52" s="547"/>
      <c r="BM52" s="84"/>
      <c r="BN52" s="84"/>
      <c r="BO52" s="99"/>
      <c r="BP52" s="85"/>
      <c r="BQ52" s="115">
        <f>SUM(BO47:BO51)</f>
        <v>0</v>
      </c>
      <c r="BR52" s="134" t="s">
        <v>21</v>
      </c>
      <c r="BS52" s="115">
        <f>SUM(BT47:BT51)</f>
        <v>0</v>
      </c>
      <c r="BT52" s="84"/>
      <c r="BU52" s="84"/>
      <c r="BV52" s="100"/>
      <c r="BW52" s="101"/>
      <c r="BX52" s="119"/>
      <c r="BY52" s="118"/>
      <c r="BZ52" s="115">
        <f>SUM(BX47:BX51)</f>
        <v>0</v>
      </c>
      <c r="CA52" s="115" t="s">
        <v>21</v>
      </c>
      <c r="CB52" s="115">
        <f>SUM(CC47:CC51)</f>
        <v>0</v>
      </c>
      <c r="CC52" s="93"/>
      <c r="CD52" s="86"/>
      <c r="CE52" s="84"/>
      <c r="CF52" s="84"/>
      <c r="CG52" s="119"/>
      <c r="CH52" s="118"/>
      <c r="CI52" s="115">
        <f>SUM(CG47:CG51)</f>
        <v>0</v>
      </c>
      <c r="CJ52" s="115" t="s">
        <v>21</v>
      </c>
      <c r="CK52" s="115">
        <f>SUM(CL47:CL51)</f>
        <v>0</v>
      </c>
      <c r="CL52" s="115"/>
      <c r="CM52" s="115"/>
      <c r="CN52" s="117"/>
      <c r="CO52" s="117"/>
      <c r="CP52" s="102"/>
      <c r="CQ52" s="102"/>
      <c r="CR52" s="100"/>
      <c r="CS52" s="102"/>
      <c r="CT52" s="102"/>
      <c r="CU52" s="101"/>
      <c r="CV52" s="101"/>
      <c r="CW52" s="102"/>
      <c r="CX52" s="103"/>
      <c r="CY52" s="103"/>
      <c r="CZ52" s="104"/>
      <c r="DA52" s="102"/>
      <c r="DB52" s="102"/>
      <c r="DC52" s="105"/>
      <c r="DD52" s="53"/>
    </row>
    <row r="53" spans="1:108" s="50" customFormat="1" ht="18.75" customHeight="1">
      <c r="A53" s="552">
        <f>RANK(CO56,$CO$7:$CO$70,1)</f>
        <v>7</v>
      </c>
      <c r="B53" s="548" t="str">
        <f>BP3</f>
        <v>桜美林</v>
      </c>
      <c r="C53" s="51"/>
      <c r="D53" s="49"/>
      <c r="E53" s="128"/>
      <c r="F53" s="94"/>
      <c r="G53" s="94"/>
      <c r="H53" s="94"/>
      <c r="I53" s="90"/>
      <c r="J53" s="107"/>
      <c r="K53" s="90"/>
      <c r="L53" s="90"/>
      <c r="M53" s="90"/>
      <c r="N53" s="129"/>
      <c r="O53" s="94"/>
      <c r="P53" s="94"/>
      <c r="Q53" s="94"/>
      <c r="R53" s="90"/>
      <c r="S53" s="107"/>
      <c r="T53" s="90"/>
      <c r="U53" s="90"/>
      <c r="V53" s="90"/>
      <c r="W53" s="129"/>
      <c r="X53" s="94"/>
      <c r="Y53" s="94"/>
      <c r="Z53" s="94"/>
      <c r="AA53" s="90"/>
      <c r="AB53" s="107"/>
      <c r="AC53" s="90"/>
      <c r="AD53" s="90"/>
      <c r="AE53" s="90"/>
      <c r="AF53" s="129"/>
      <c r="AG53" s="94"/>
      <c r="AH53" s="94"/>
      <c r="AI53" s="94"/>
      <c r="AJ53" s="90"/>
      <c r="AK53" s="94"/>
      <c r="AL53" s="90"/>
      <c r="AM53" s="90"/>
      <c r="AN53" s="90"/>
      <c r="AO53" s="129"/>
      <c r="AP53" s="94"/>
      <c r="AQ53" s="94"/>
      <c r="AR53" s="94"/>
      <c r="AS53" s="90"/>
      <c r="AT53" s="94"/>
      <c r="AU53" s="90"/>
      <c r="AV53" s="90"/>
      <c r="AW53" s="90"/>
      <c r="AX53" s="129"/>
      <c r="AY53" s="94"/>
      <c r="AZ53" s="94"/>
      <c r="BA53" s="94"/>
      <c r="BB53" s="90"/>
      <c r="BC53" s="94"/>
      <c r="BD53" s="90"/>
      <c r="BE53" s="90"/>
      <c r="BF53" s="90"/>
      <c r="BG53" s="106"/>
      <c r="BH53" s="94"/>
      <c r="BI53" s="94"/>
      <c r="BJ53" s="94"/>
      <c r="BK53" s="94"/>
      <c r="BL53" s="94"/>
      <c r="BM53" s="94"/>
      <c r="BN53" s="94"/>
      <c r="BO53" s="108"/>
      <c r="BP53" s="542"/>
      <c r="BQ53" s="543"/>
      <c r="BR53" s="543"/>
      <c r="BS53" s="543"/>
      <c r="BT53" s="543"/>
      <c r="BU53" s="543"/>
      <c r="BV53" s="84"/>
      <c r="BW53" s="85"/>
      <c r="BX53" s="89"/>
      <c r="BY53" s="129"/>
      <c r="BZ53" s="94"/>
      <c r="CA53" s="94"/>
      <c r="CB53" s="94"/>
      <c r="CC53" s="90"/>
      <c r="CD53" s="107"/>
      <c r="CE53" s="94"/>
      <c r="CF53" s="94"/>
      <c r="CG53" s="89"/>
      <c r="CH53" s="129"/>
      <c r="CI53" s="94"/>
      <c r="CJ53" s="94"/>
      <c r="CK53" s="94"/>
      <c r="CL53" s="94"/>
      <c r="CM53" s="94"/>
      <c r="CN53" s="107"/>
      <c r="CO53" s="107"/>
      <c r="CP53" s="109"/>
      <c r="CQ53" s="109"/>
      <c r="CR53" s="94"/>
      <c r="CS53" s="109"/>
      <c r="CT53" s="109"/>
      <c r="CU53" s="106"/>
      <c r="CV53" s="106"/>
      <c r="CW53" s="109"/>
      <c r="CX53" s="110"/>
      <c r="CY53" s="110"/>
      <c r="CZ53" s="111"/>
      <c r="DA53" s="109"/>
      <c r="DB53" s="109"/>
      <c r="DC53" s="112"/>
      <c r="DD53" s="53"/>
    </row>
    <row r="54" spans="1:108" ht="18.75" customHeight="1">
      <c r="A54" s="553"/>
      <c r="B54" s="549"/>
      <c r="C54" s="89">
        <f>IF(F59&gt;H59,1,0)</f>
        <v>0</v>
      </c>
      <c r="D54" s="46">
        <f>IF(F54&gt;H54,1,0)</f>
        <v>0</v>
      </c>
      <c r="E54" s="541" t="str">
        <f>IF(F59&gt;=3,"○",IF(H59&gt;=3,"●",""))</f>
        <v>●</v>
      </c>
      <c r="F54" s="91">
        <f>IF(AND(BQ5=0,BS5=0),"",BS5)</f>
        <v>19</v>
      </c>
      <c r="G54" s="84" t="s">
        <v>10</v>
      </c>
      <c r="H54" s="92">
        <f>IF(AND(BQ5=0,BS5=0),"",BQ5)</f>
        <v>25</v>
      </c>
      <c r="I54" s="93">
        <f>IF(H54&gt;F54,1,0)</f>
        <v>1</v>
      </c>
      <c r="J54" s="86"/>
      <c r="K54" s="85">
        <f>IF(F59&gt;=H59,0,1)</f>
        <v>1</v>
      </c>
      <c r="L54" s="90">
        <f>IF(O59&gt;Q59,1,0)</f>
        <v>0</v>
      </c>
      <c r="M54" s="93">
        <f>IF(O54&gt;Q54,1,0)</f>
        <v>0</v>
      </c>
      <c r="N54" s="541" t="str">
        <f>IF(O59&gt;=3,"○",IF(Q59&gt;=3,"●",""))</f>
        <v>●</v>
      </c>
      <c r="O54" s="91">
        <f>IF(AND(BQ12=0,BS12=0),"",BS12)</f>
        <v>19</v>
      </c>
      <c r="P54" s="84" t="s">
        <v>10</v>
      </c>
      <c r="Q54" s="92">
        <f>IF(AND(BQ12=0,BS12=0),"",BQ12)</f>
        <v>25</v>
      </c>
      <c r="R54" s="93">
        <f>IF(Q54&gt;O54,1,0)</f>
        <v>1</v>
      </c>
      <c r="S54" s="86"/>
      <c r="T54" s="94">
        <f>IF(O59&gt;=Q59,0,1)</f>
        <v>1</v>
      </c>
      <c r="U54" s="90">
        <f>IF(X59&gt;Z59,1,0)</f>
        <v>0</v>
      </c>
      <c r="V54" s="93">
        <f>IF(X54&gt;Z54,1,0)</f>
        <v>0</v>
      </c>
      <c r="W54" s="541" t="str">
        <f>IF(X59&gt;=3,"○",IF(Z59&gt;=3,"●",""))</f>
        <v>●</v>
      </c>
      <c r="X54" s="91">
        <f>IF(AND(BQ19=0,BS19=0),"",BS19)</f>
        <v>17</v>
      </c>
      <c r="Y54" s="84" t="s">
        <v>10</v>
      </c>
      <c r="Z54" s="92">
        <f>IF(AND(BQ19=0,BS19=0),"",BQ19)</f>
        <v>25</v>
      </c>
      <c r="AA54" s="93">
        <f>IF(Z54&gt;X54,1,0)</f>
        <v>1</v>
      </c>
      <c r="AB54" s="86"/>
      <c r="AC54" s="94">
        <f>IF(X59&gt;=Z59,0,1)</f>
        <v>1</v>
      </c>
      <c r="AD54" s="90">
        <f>IF(AG59&gt;AI59,1,0)</f>
        <v>0</v>
      </c>
      <c r="AE54" s="93">
        <f>IF(AG54&gt;AI54,1,0)</f>
        <v>0</v>
      </c>
      <c r="AF54" s="541">
        <f>IF(AG59&gt;=3,"○",IF(AI59&gt;=3,"●",""))</f>
      </c>
      <c r="AG54" s="91">
        <f>IF(AND(BQ26=0,BS26=0),"",BS26)</f>
      </c>
      <c r="AH54" s="84" t="s">
        <v>10</v>
      </c>
      <c r="AI54" s="92">
        <f>IF(AND(BQ26=0,BS26=0),"",BQ26)</f>
      </c>
      <c r="AJ54" s="93">
        <f>IF(AI54&gt;AG54,1,0)</f>
        <v>0</v>
      </c>
      <c r="AK54" s="84"/>
      <c r="AL54" s="94">
        <f>IF(AG59&gt;=AI59,0,1)</f>
        <v>0</v>
      </c>
      <c r="AM54" s="90">
        <f>IF(AP59&gt;AR59,1,0)</f>
        <v>0</v>
      </c>
      <c r="AN54" s="93">
        <f>IF(AP54&gt;AR54,1,0)</f>
        <v>0</v>
      </c>
      <c r="AO54" s="541">
        <f>IF(AP59&gt;=3,"○",IF(AR59&gt;=3,"●",""))</f>
      </c>
      <c r="AP54" s="91">
        <f>IF(AND(BQ33=0,BS33=0),"",BS33)</f>
      </c>
      <c r="AQ54" s="84" t="s">
        <v>10</v>
      </c>
      <c r="AR54" s="92">
        <f>IF(AND(BQ33=0,BS33=0),"",BQ33)</f>
      </c>
      <c r="AS54" s="93">
        <f>IF(AR54&gt;AP54,1,0)</f>
        <v>0</v>
      </c>
      <c r="AT54" s="84"/>
      <c r="AU54" s="94">
        <f>IF(AP59&gt;=AR59,0,1)</f>
        <v>0</v>
      </c>
      <c r="AV54" s="90">
        <f>IF(AY59&gt;BA59,1,0)</f>
        <v>0</v>
      </c>
      <c r="AW54" s="93">
        <f>IF(AY54&gt;BA54,1,0)</f>
        <v>0</v>
      </c>
      <c r="AX54" s="541">
        <f>IF(AY59&gt;=3,"○",IF(BA59&gt;=3,"●",""))</f>
      </c>
      <c r="AY54" s="91">
        <f>IF(AND(BQ40=0,BS40=0),"",BS40)</f>
      </c>
      <c r="AZ54" s="84" t="s">
        <v>10</v>
      </c>
      <c r="BA54" s="92">
        <f>IF(AND(BQ40=0,BS40=0),"",BQ40)</f>
      </c>
      <c r="BB54" s="93">
        <f>IF(BA54&gt;AY54,1,0)</f>
        <v>0</v>
      </c>
      <c r="BC54" s="84"/>
      <c r="BD54" s="94">
        <f>IF(AY59&gt;=BA59,0,1)</f>
        <v>0</v>
      </c>
      <c r="BE54" s="90">
        <f>IF(BH59&gt;BJ59,1,0)</f>
        <v>0</v>
      </c>
      <c r="BF54" s="93">
        <f>IF(BH54&gt;BJ54,1,0)</f>
        <v>0</v>
      </c>
      <c r="BG54" s="541">
        <f>IF(BH59&gt;=3,"○",IF(BJ59&gt;=3,"●",""))</f>
      </c>
      <c r="BH54" s="91">
        <f>IF(AND(BQ47=0,BS47=0),"",BS47)</f>
      </c>
      <c r="BI54" s="84" t="s">
        <v>10</v>
      </c>
      <c r="BJ54" s="92">
        <f>IF(AND(BQ47=0,BS47=0),"",BQ47)</f>
      </c>
      <c r="BK54" s="84">
        <f>IF(BJ54&gt;BH54,1,0)</f>
        <v>0</v>
      </c>
      <c r="BL54" s="84"/>
      <c r="BM54" s="94">
        <f>IF(BH59&gt;=BJ59,0,1)</f>
        <v>0</v>
      </c>
      <c r="BN54" s="84"/>
      <c r="BO54" s="84"/>
      <c r="BP54" s="544"/>
      <c r="BQ54" s="545"/>
      <c r="BR54" s="545"/>
      <c r="BS54" s="545"/>
      <c r="BT54" s="545"/>
      <c r="BU54" s="545"/>
      <c r="BV54" s="84"/>
      <c r="BW54" s="89">
        <f>IF(BZ59&gt;CB59,1,0)</f>
        <v>0</v>
      </c>
      <c r="BX54" s="95">
        <f>IF(BZ54&gt;CB54,1,0)</f>
        <v>0</v>
      </c>
      <c r="BY54" s="541">
        <f>IF(BZ59&gt;=3,"○",IF(CB59&gt;=3,"●",""))</f>
      </c>
      <c r="BZ54" s="91">
        <f>'１次入力'!AK25</f>
      </c>
      <c r="CA54" s="84" t="s">
        <v>10</v>
      </c>
      <c r="CB54" s="92">
        <f>'１次入力'!AO25</f>
      </c>
      <c r="CC54" s="93">
        <f>IF(CB54&gt;BZ54,1,0)</f>
        <v>0</v>
      </c>
      <c r="CD54" s="86"/>
      <c r="CE54" s="94">
        <f>IF(BZ59&gt;=CB59,0,1)</f>
        <v>0</v>
      </c>
      <c r="CF54" s="89">
        <f>IF(CI59&gt;CK59,1,0)</f>
        <v>0</v>
      </c>
      <c r="CG54" s="95">
        <f>IF(CI54&gt;CK54,1,0)</f>
        <v>0</v>
      </c>
      <c r="CH54" s="541">
        <f>IF(CI59&gt;=3,"○",IF(CK59&gt;=3,"●",""))</f>
      </c>
      <c r="CI54" s="91">
        <f>'１次入力'!M46</f>
      </c>
      <c r="CJ54" s="84" t="s">
        <v>10</v>
      </c>
      <c r="CK54" s="92">
        <f>'１次入力'!Q46</f>
      </c>
      <c r="CL54" s="84">
        <f>IF(CK54&gt;CI54,1,0)</f>
        <v>0</v>
      </c>
      <c r="CM54" s="84"/>
      <c r="CN54" s="94">
        <f>IF(CI59&gt;=CK59,0,1)</f>
        <v>0</v>
      </c>
      <c r="CO54" s="86"/>
      <c r="CP54" s="83"/>
      <c r="CQ54" s="83"/>
      <c r="CR54" s="84"/>
      <c r="CS54" s="83"/>
      <c r="CT54" s="83"/>
      <c r="CU54" s="85"/>
      <c r="CV54" s="85"/>
      <c r="CW54" s="83"/>
      <c r="CX54" s="96"/>
      <c r="CY54" s="86"/>
      <c r="CZ54" s="87"/>
      <c r="DA54" s="83"/>
      <c r="DB54" s="83"/>
      <c r="DC54" s="83"/>
      <c r="DD54" s="55"/>
    </row>
    <row r="55" spans="1:108" ht="18.75" customHeight="1">
      <c r="A55" s="553"/>
      <c r="B55" s="549"/>
      <c r="C55" s="95">
        <f>IF(C54=1,0,IF(G59="棄",1,0))</f>
        <v>0</v>
      </c>
      <c r="D55" s="27">
        <f>IF(F55&gt;H55,1,0)</f>
        <v>0</v>
      </c>
      <c r="E55" s="541"/>
      <c r="F55" s="91">
        <f>IF(AND(BQ6=0,BS6=0),"",BS6)</f>
        <v>22</v>
      </c>
      <c r="G55" s="84" t="s">
        <v>10</v>
      </c>
      <c r="H55" s="92">
        <f>IF(AND(BQ6=0,BS6=0),"",BQ6)</f>
        <v>25</v>
      </c>
      <c r="I55" s="93">
        <f>IF(H55&gt;F55,1,0)</f>
        <v>1</v>
      </c>
      <c r="J55" s="86"/>
      <c r="K55" s="93"/>
      <c r="L55" s="93">
        <f>IF(L54=1,0,IF(P59="棄",1,0))</f>
        <v>0</v>
      </c>
      <c r="M55" s="93">
        <f>IF(O55&gt;Q55,1,0)</f>
        <v>0</v>
      </c>
      <c r="N55" s="541"/>
      <c r="O55" s="91">
        <f>IF(AND(BQ13=0,BS13=0),"",BS13)</f>
        <v>17</v>
      </c>
      <c r="P55" s="84" t="s">
        <v>10</v>
      </c>
      <c r="Q55" s="92">
        <f>IF(AND(BQ13=0,BS13=0),"",BQ13)</f>
        <v>25</v>
      </c>
      <c r="R55" s="93">
        <f>IF(Q55&gt;O55,1,0)</f>
        <v>1</v>
      </c>
      <c r="S55" s="86"/>
      <c r="T55" s="93"/>
      <c r="U55" s="93">
        <f>IF(U54=1,0,IF(Y59="棄",1,0))</f>
        <v>0</v>
      </c>
      <c r="V55" s="93">
        <f>IF(X55&gt;Z55,1,0)</f>
        <v>0</v>
      </c>
      <c r="W55" s="541"/>
      <c r="X55" s="91">
        <f>IF(AND(BQ20=0,BS20=0),"",BS20)</f>
        <v>20</v>
      </c>
      <c r="Y55" s="84" t="s">
        <v>10</v>
      </c>
      <c r="Z55" s="92">
        <f>IF(AND(BQ20=0,BS20=0),"",BQ20)</f>
        <v>25</v>
      </c>
      <c r="AA55" s="93">
        <f>IF(Z55&gt;X55,1,0)</f>
        <v>1</v>
      </c>
      <c r="AB55" s="86"/>
      <c r="AC55" s="93"/>
      <c r="AD55" s="93">
        <f>IF(AD54=1,0,IF(AH59="棄",1,0))</f>
        <v>0</v>
      </c>
      <c r="AE55" s="93">
        <f>IF(AG55&gt;AI55,1,0)</f>
        <v>0</v>
      </c>
      <c r="AF55" s="541"/>
      <c r="AG55" s="91">
        <f>IF(AND(BQ27=0,BS27=0),"",BS27)</f>
      </c>
      <c r="AH55" s="84" t="s">
        <v>10</v>
      </c>
      <c r="AI55" s="92">
        <f>IF(AND(BQ27=0,BS27=0),"",BQ27)</f>
      </c>
      <c r="AJ55" s="93">
        <f>IF(AI55&gt;AG55,1,0)</f>
        <v>0</v>
      </c>
      <c r="AK55" s="84"/>
      <c r="AL55" s="93"/>
      <c r="AM55" s="93">
        <f>IF(AM54=1,0,IF(AQ59="棄",1,0))</f>
        <v>0</v>
      </c>
      <c r="AN55" s="93">
        <f>IF(AP55&gt;AR55,1,0)</f>
        <v>0</v>
      </c>
      <c r="AO55" s="541"/>
      <c r="AP55" s="91">
        <f>IF(AND(BQ34=0,BS34=0),"",BS34)</f>
      </c>
      <c r="AQ55" s="84" t="s">
        <v>10</v>
      </c>
      <c r="AR55" s="92">
        <f>IF(AND(BQ34=0,BS34=0),"",BQ34)</f>
      </c>
      <c r="AS55" s="93">
        <f>IF(AR55&gt;AP55,1,0)</f>
        <v>0</v>
      </c>
      <c r="AT55" s="84"/>
      <c r="AU55" s="93"/>
      <c r="AV55" s="93">
        <f>IF(AV54=1,0,IF(AZ59="棄",1,0))</f>
        <v>0</v>
      </c>
      <c r="AW55" s="93">
        <f>IF(AY55&gt;BA55,1,0)</f>
        <v>0</v>
      </c>
      <c r="AX55" s="541"/>
      <c r="AY55" s="91">
        <f>IF(AND(BQ41=0,BS41=0),"",BS41)</f>
      </c>
      <c r="AZ55" s="84" t="s">
        <v>10</v>
      </c>
      <c r="BA55" s="92">
        <f>IF(AND(BQ41=0,BS41=0),"",BQ41)</f>
      </c>
      <c r="BB55" s="93">
        <f>IF(BA55&gt;AY55,1,0)</f>
        <v>0</v>
      </c>
      <c r="BC55" s="84"/>
      <c r="BD55" s="93"/>
      <c r="BE55" s="93">
        <f>IF(BE54=1,0,IF(BI59="棄",1,0))</f>
        <v>0</v>
      </c>
      <c r="BF55" s="93">
        <f>IF(BH55&gt;BJ55,1,0)</f>
        <v>0</v>
      </c>
      <c r="BG55" s="541"/>
      <c r="BH55" s="91">
        <f>IF(AND(BQ48=0,BS48=0),"",BS48)</f>
      </c>
      <c r="BI55" s="84" t="s">
        <v>10</v>
      </c>
      <c r="BJ55" s="92">
        <f>IF(AND(BQ48=0,BS48=0),"",BQ48)</f>
      </c>
      <c r="BK55" s="84">
        <f>IF(BJ55&gt;BH55,1,0)</f>
        <v>0</v>
      </c>
      <c r="BL55" s="84"/>
      <c r="BM55" s="84"/>
      <c r="BN55" s="84"/>
      <c r="BO55" s="84"/>
      <c r="BP55" s="544"/>
      <c r="BQ55" s="545"/>
      <c r="BR55" s="545"/>
      <c r="BS55" s="545"/>
      <c r="BT55" s="545"/>
      <c r="BU55" s="545"/>
      <c r="BV55" s="84"/>
      <c r="BW55" s="95">
        <f>IF(BW54=1,0,IF(CA59="棄",1,0))</f>
        <v>0</v>
      </c>
      <c r="BX55" s="95">
        <f>IF(BZ55&gt;CB55,1,0)</f>
        <v>0</v>
      </c>
      <c r="BY55" s="541"/>
      <c r="BZ55" s="91">
        <f>'１次入力'!AK26</f>
      </c>
      <c r="CA55" s="84" t="s">
        <v>10</v>
      </c>
      <c r="CB55" s="92">
        <f>'１次入力'!AO26</f>
      </c>
      <c r="CC55" s="93">
        <f>IF(CB55&gt;BZ55,1,0)</f>
        <v>0</v>
      </c>
      <c r="CD55" s="86"/>
      <c r="CE55" s="84"/>
      <c r="CF55" s="95">
        <f>IF(CF54=1,0,IF(CJ59="棄",1,0))</f>
        <v>0</v>
      </c>
      <c r="CG55" s="95">
        <f>IF(CI55&gt;CK55,1,0)</f>
        <v>0</v>
      </c>
      <c r="CH55" s="541"/>
      <c r="CI55" s="91">
        <f>'１次入力'!M47</f>
      </c>
      <c r="CJ55" s="84" t="s">
        <v>10</v>
      </c>
      <c r="CK55" s="92">
        <f>'１次入力'!Q47</f>
      </c>
      <c r="CL55" s="84">
        <f>IF(CK55&gt;CI55,1,0)</f>
        <v>0</v>
      </c>
      <c r="CM55" s="84"/>
      <c r="CN55" s="86"/>
      <c r="CO55" s="86"/>
      <c r="CP55" s="83"/>
      <c r="CQ55" s="83"/>
      <c r="CR55" s="84"/>
      <c r="CS55" s="83"/>
      <c r="CT55" s="83"/>
      <c r="CU55" s="85"/>
      <c r="CV55" s="85"/>
      <c r="CW55" s="83"/>
      <c r="CX55" s="96"/>
      <c r="CY55" s="96"/>
      <c r="CZ55" s="87"/>
      <c r="DA55" s="83"/>
      <c r="DB55" s="83"/>
      <c r="DC55" s="97"/>
      <c r="DD55" s="45"/>
    </row>
    <row r="56" spans="1:108" ht="18.75" customHeight="1">
      <c r="A56" s="553"/>
      <c r="B56" s="549"/>
      <c r="C56" s="47">
        <f>SUM(F54:F58)</f>
        <v>61</v>
      </c>
      <c r="D56" s="27">
        <f>IF(F56&gt;H56,1,0)</f>
        <v>0</v>
      </c>
      <c r="E56" s="541"/>
      <c r="F56" s="91">
        <f>IF(AND(BQ7=0,BS7=0),"",BS7)</f>
        <v>20</v>
      </c>
      <c r="G56" s="84" t="s">
        <v>10</v>
      </c>
      <c r="H56" s="92">
        <f>IF(AND(BQ7=0,BS7=0),"",BQ7)</f>
        <v>25</v>
      </c>
      <c r="I56" s="93">
        <f>IF(H56&gt;F56,1,0)</f>
        <v>1</v>
      </c>
      <c r="J56" s="86"/>
      <c r="K56" s="93">
        <f>SUM(H54:H58)</f>
        <v>75</v>
      </c>
      <c r="L56" s="76">
        <f>SUM(O54:O58)</f>
        <v>56</v>
      </c>
      <c r="M56" s="93">
        <f>IF(O56&gt;Q56,1,0)</f>
        <v>0</v>
      </c>
      <c r="N56" s="541"/>
      <c r="O56" s="91">
        <f>IF(AND(BQ14=0,BS14=0),"",BS14)</f>
        <v>20</v>
      </c>
      <c r="P56" s="84" t="s">
        <v>10</v>
      </c>
      <c r="Q56" s="92">
        <f>IF(AND(BQ14=0,BS14=0),"",BQ14)</f>
        <v>25</v>
      </c>
      <c r="R56" s="93">
        <f>IF(Q56&gt;O56,1,0)</f>
        <v>1</v>
      </c>
      <c r="S56" s="86"/>
      <c r="T56" s="93">
        <f>SUM(Q54:Q58)</f>
        <v>75</v>
      </c>
      <c r="U56" s="76">
        <f>SUM(X54:X58)</f>
        <v>78</v>
      </c>
      <c r="V56" s="93">
        <f>IF(X56&gt;Z56,1,0)</f>
        <v>1</v>
      </c>
      <c r="W56" s="541"/>
      <c r="X56" s="91">
        <f>IF(AND(BQ21=0,BS21=0),"",BS21)</f>
        <v>25</v>
      </c>
      <c r="Y56" s="84" t="s">
        <v>10</v>
      </c>
      <c r="Z56" s="92">
        <f>IF(AND(BQ21=0,BS21=0),"",BQ21)</f>
        <v>22</v>
      </c>
      <c r="AA56" s="93">
        <f>IF(Z56&gt;X56,1,0)</f>
        <v>0</v>
      </c>
      <c r="AB56" s="86"/>
      <c r="AC56" s="93">
        <f>SUM(Z54:Z58)</f>
        <v>97</v>
      </c>
      <c r="AD56" s="76">
        <f>SUM(AG54:AG58)</f>
        <v>0</v>
      </c>
      <c r="AE56" s="93">
        <f>IF(AG56&gt;AI56,1,0)</f>
        <v>0</v>
      </c>
      <c r="AF56" s="541"/>
      <c r="AG56" s="91">
        <f>IF(AND(BQ28=0,BS28=0),"",BS28)</f>
      </c>
      <c r="AH56" s="84" t="s">
        <v>10</v>
      </c>
      <c r="AI56" s="92">
        <f>IF(AND(BQ28=0,BS28=0),"",BQ28)</f>
      </c>
      <c r="AJ56" s="93">
        <f>IF(AI56&gt;AG56,1,0)</f>
        <v>0</v>
      </c>
      <c r="AK56" s="84"/>
      <c r="AL56" s="93">
        <f>SUM(AI54:AI58)</f>
        <v>0</v>
      </c>
      <c r="AM56" s="76">
        <f>SUM(AP54:AP58)</f>
        <v>0</v>
      </c>
      <c r="AN56" s="93">
        <f>IF(AP56&gt;AR56,1,0)</f>
        <v>0</v>
      </c>
      <c r="AO56" s="541"/>
      <c r="AP56" s="91">
        <f>IF(AND(BQ35=0,BS35=0),"",BS35)</f>
      </c>
      <c r="AQ56" s="84" t="s">
        <v>10</v>
      </c>
      <c r="AR56" s="92">
        <f>IF(AND(BQ35=0,BS35=0),"",BQ35)</f>
      </c>
      <c r="AS56" s="93">
        <f>IF(AR56&gt;AP56,1,0)</f>
        <v>0</v>
      </c>
      <c r="AT56" s="84"/>
      <c r="AU56" s="93">
        <f>SUM(AR54:AR58)</f>
        <v>0</v>
      </c>
      <c r="AV56" s="76">
        <f>SUM(AY54:AY58)</f>
        <v>0</v>
      </c>
      <c r="AW56" s="93">
        <f>IF(AY56&gt;BA56,1,0)</f>
        <v>0</v>
      </c>
      <c r="AX56" s="541"/>
      <c r="AY56" s="91">
        <f>IF(AND(BQ42=0,BS42=0),"",BS42)</f>
      </c>
      <c r="AZ56" s="84" t="s">
        <v>10</v>
      </c>
      <c r="BA56" s="92">
        <f>IF(AND(BQ42=0,BS42=0),"",BQ42)</f>
      </c>
      <c r="BB56" s="93">
        <f>IF(BA56&gt;AY56,1,0)</f>
        <v>0</v>
      </c>
      <c r="BC56" s="84"/>
      <c r="BD56" s="93">
        <f>SUM(BA54:BA58)</f>
        <v>0</v>
      </c>
      <c r="BE56" s="76">
        <f>SUM(BH54:BH58)</f>
        <v>0</v>
      </c>
      <c r="BF56" s="93">
        <f>IF(BH56&gt;BJ56,1,0)</f>
        <v>0</v>
      </c>
      <c r="BG56" s="541"/>
      <c r="BH56" s="91">
        <f>IF(AND(BQ49=0,BS49=0),"",BS49)</f>
      </c>
      <c r="BI56" s="84" t="s">
        <v>10</v>
      </c>
      <c r="BJ56" s="92">
        <f>IF(AND(BQ49=0,BS49=0),"",BQ49)</f>
      </c>
      <c r="BK56" s="84">
        <f>IF(BJ56&gt;BH56,1,0)</f>
        <v>0</v>
      </c>
      <c r="BL56" s="84"/>
      <c r="BM56" s="84">
        <f>SUM(BJ54:BJ58)</f>
        <v>0</v>
      </c>
      <c r="BN56" s="84"/>
      <c r="BO56" s="84"/>
      <c r="BP56" s="544"/>
      <c r="BQ56" s="545"/>
      <c r="BR56" s="545"/>
      <c r="BS56" s="545"/>
      <c r="BT56" s="545"/>
      <c r="BU56" s="545"/>
      <c r="BV56" s="84"/>
      <c r="BW56" s="85">
        <f>SUM(BZ54:BZ58)</f>
        <v>0</v>
      </c>
      <c r="BX56" s="95">
        <f>IF(BZ56&gt;CB56,1,0)</f>
        <v>0</v>
      </c>
      <c r="BY56" s="541"/>
      <c r="BZ56" s="91">
        <f>'１次入力'!AK27</f>
      </c>
      <c r="CA56" s="84" t="s">
        <v>10</v>
      </c>
      <c r="CB56" s="92">
        <f>'１次入力'!AO27</f>
      </c>
      <c r="CC56" s="93">
        <f>IF(CB56&gt;BZ56,1,0)</f>
        <v>0</v>
      </c>
      <c r="CD56" s="86"/>
      <c r="CE56" s="84">
        <f>SUM(CB54:CB58)</f>
        <v>0</v>
      </c>
      <c r="CF56" s="85">
        <f>SUM(CI54:CI58)</f>
        <v>0</v>
      </c>
      <c r="CG56" s="95">
        <f>IF(CI56&gt;CK56,1,0)</f>
        <v>0</v>
      </c>
      <c r="CH56" s="541"/>
      <c r="CI56" s="91">
        <f>'１次入力'!M48</f>
      </c>
      <c r="CJ56" s="84" t="s">
        <v>10</v>
      </c>
      <c r="CK56" s="92">
        <f>'１次入力'!Q48</f>
      </c>
      <c r="CL56" s="84">
        <f>IF(CK56&gt;CI56,1,0)</f>
        <v>0</v>
      </c>
      <c r="CM56" s="84"/>
      <c r="CN56" s="86">
        <f>SUM(CK54:CK58)</f>
        <v>0</v>
      </c>
      <c r="CO56" s="85">
        <f>CR56*100+CZ56*10+DD56</f>
        <v>777</v>
      </c>
      <c r="CP56" s="83">
        <f>C58+L58+U58+AD58+AM58+AV58+BE58+BN58+BW58+CF58</f>
        <v>3</v>
      </c>
      <c r="CQ56" s="83">
        <f>(CS56*2)+CT56</f>
        <v>3</v>
      </c>
      <c r="CR56" s="84">
        <f>RANK(CQ56,$CQ$6:$CQ$70)</f>
        <v>7</v>
      </c>
      <c r="CS56" s="83">
        <f>C54+L54+U54+AD54+AM54+AV54+BE54+BN54+BW54+CF54</f>
        <v>0</v>
      </c>
      <c r="CT56" s="83">
        <f>K54+T54+AC54+AL54+AU54+BD54+BM54+BV54+CE54+CN54-CU56</f>
        <v>3</v>
      </c>
      <c r="CU56" s="85">
        <f>C55+E55+L55+U55+AD55+AM55+AV55+BE55+BN55+BW55+CF55</f>
        <v>0</v>
      </c>
      <c r="CV56" s="85">
        <f>F59+O59+X59+AG59+AP59+AY59+BH59+BQ59+BZ59+CI59</f>
        <v>1</v>
      </c>
      <c r="CW56" s="83">
        <f>H59+Q59+Z59+AI59+AR59+BA59+BJ59+BS59+CB59+CK59</f>
        <v>9</v>
      </c>
      <c r="CX56" s="96">
        <f>IF(CY56=100,"MAX",CY56)</f>
        <v>0.1111111111111111</v>
      </c>
      <c r="CY56" s="96">
        <f>IF(ISERROR(CV56/CW56),100,(CV56/CW56))</f>
        <v>0.1111111111111111</v>
      </c>
      <c r="CZ56" s="87">
        <f>RANK(CY56,$CY$6:$CY$70)</f>
        <v>7</v>
      </c>
      <c r="DA56" s="83">
        <f>C56+L56+U56+AD56+AM56+AV56+BE56+BN56+BW56+CF56</f>
        <v>195</v>
      </c>
      <c r="DB56" s="83">
        <f>K56+T56+AC56+AL56+AU56+BD56+BM56+BV56+CE56+CN56</f>
        <v>247</v>
      </c>
      <c r="DC56" s="96">
        <f>IF(ISERROR(DA56/DB56),0,(DA56/DB56))</f>
        <v>0.7894736842105263</v>
      </c>
      <c r="DD56" s="45">
        <f>RANK(DC56,$DC$6:$DC$70)</f>
        <v>7</v>
      </c>
    </row>
    <row r="57" spans="1:108" ht="18.75" customHeight="1">
      <c r="A57" s="553"/>
      <c r="B57" s="549"/>
      <c r="C57" s="47"/>
      <c r="D57" s="27">
        <f>IF(F57&gt;H57,1,0)</f>
        <v>0</v>
      </c>
      <c r="E57" s="541"/>
      <c r="F57" s="91">
        <f>IF(AND(BQ8=0,BS8=0),"",BS8)</f>
      </c>
      <c r="G57" s="84" t="s">
        <v>10</v>
      </c>
      <c r="H57" s="92">
        <f>IF(AND(BQ8=0,BS8=0),"",BQ8)</f>
      </c>
      <c r="I57" s="93">
        <f>IF(H57&gt;F57,1,0)</f>
        <v>0</v>
      </c>
      <c r="J57" s="86"/>
      <c r="K57" s="93"/>
      <c r="L57" s="93"/>
      <c r="M57" s="93">
        <f>IF(O57&gt;Q57,1,0)</f>
        <v>0</v>
      </c>
      <c r="N57" s="541"/>
      <c r="O57" s="91">
        <f>IF(AND(BQ15=0,BS15=0),"",BS15)</f>
      </c>
      <c r="P57" s="84" t="s">
        <v>10</v>
      </c>
      <c r="Q57" s="92">
        <f>IF(AND(BQ15=0,BS15=0),"",BQ15)</f>
      </c>
      <c r="R57" s="93">
        <f>IF(Q57&gt;O57,1,0)</f>
        <v>0</v>
      </c>
      <c r="S57" s="86"/>
      <c r="T57" s="93"/>
      <c r="U57" s="93"/>
      <c r="V57" s="93">
        <f>IF(X57&gt;Z57,1,0)</f>
        <v>0</v>
      </c>
      <c r="W57" s="541"/>
      <c r="X57" s="91">
        <f>IF(AND(BQ22=0,BS22=0),"",BS22)</f>
        <v>16</v>
      </c>
      <c r="Y57" s="84" t="s">
        <v>10</v>
      </c>
      <c r="Z57" s="92">
        <f>IF(AND(BQ22=0,BS22=0),"",BQ22)</f>
        <v>25</v>
      </c>
      <c r="AA57" s="93">
        <f>IF(Z57&gt;X57,1,0)</f>
        <v>1</v>
      </c>
      <c r="AB57" s="86"/>
      <c r="AC57" s="93"/>
      <c r="AD57" s="93"/>
      <c r="AE57" s="93">
        <f>IF(AG57&gt;AI57,1,0)</f>
        <v>0</v>
      </c>
      <c r="AF57" s="541"/>
      <c r="AG57" s="91">
        <f>IF(AND(BQ29=0,BS29=0),"",BS29)</f>
      </c>
      <c r="AH57" s="84" t="s">
        <v>10</v>
      </c>
      <c r="AI57" s="92">
        <f>IF(AND(BQ29=0,BS29=0),"",BQ29)</f>
      </c>
      <c r="AJ57" s="93">
        <f>IF(AI57&gt;AG57,1,0)</f>
        <v>0</v>
      </c>
      <c r="AK57" s="84"/>
      <c r="AL57" s="93"/>
      <c r="AM57" s="93"/>
      <c r="AN57" s="93">
        <f>IF(AP57&gt;AR57,1,0)</f>
        <v>0</v>
      </c>
      <c r="AO57" s="541"/>
      <c r="AP57" s="91">
        <f>IF(AND(BQ36=0,BS36=0),"",BS36)</f>
      </c>
      <c r="AQ57" s="84" t="s">
        <v>10</v>
      </c>
      <c r="AR57" s="92">
        <f>IF(AND(BQ36=0,BS36=0),"",BQ36)</f>
      </c>
      <c r="AS57" s="93">
        <f>IF(AR57&gt;AP57,1,0)</f>
        <v>0</v>
      </c>
      <c r="AT57" s="84"/>
      <c r="AU57" s="93"/>
      <c r="AV57" s="93"/>
      <c r="AW57" s="93">
        <f>IF(AY57&gt;BA57,1,0)</f>
        <v>0</v>
      </c>
      <c r="AX57" s="541"/>
      <c r="AY57" s="91">
        <f>IF(AND(BQ43=0,BS43=0),"",BS43)</f>
      </c>
      <c r="AZ57" s="84" t="s">
        <v>10</v>
      </c>
      <c r="BA57" s="92">
        <f>IF(AND(BQ43=0,BS43=0),"",BQ43)</f>
      </c>
      <c r="BB57" s="93">
        <f>IF(BA57&gt;AY57,1,0)</f>
        <v>0</v>
      </c>
      <c r="BC57" s="84"/>
      <c r="BD57" s="93"/>
      <c r="BE57" s="93"/>
      <c r="BF57" s="93">
        <f>IF(BH57&gt;BJ57,1,0)</f>
        <v>0</v>
      </c>
      <c r="BG57" s="541"/>
      <c r="BH57" s="91">
        <f>IF(AND(BQ50=0,BS50=0),"",BS50)</f>
      </c>
      <c r="BI57" s="84" t="s">
        <v>10</v>
      </c>
      <c r="BJ57" s="92">
        <f>IF(AND(BQ50=0,BS50=0),"",BQ50)</f>
      </c>
      <c r="BK57" s="84">
        <f>IF(BJ57&gt;BH57,1,0)</f>
        <v>0</v>
      </c>
      <c r="BL57" s="84"/>
      <c r="BM57" s="84"/>
      <c r="BN57" s="84"/>
      <c r="BO57" s="84"/>
      <c r="BP57" s="544"/>
      <c r="BQ57" s="545"/>
      <c r="BR57" s="545"/>
      <c r="BS57" s="545"/>
      <c r="BT57" s="545"/>
      <c r="BU57" s="545"/>
      <c r="BV57" s="84"/>
      <c r="BW57" s="85"/>
      <c r="BX57" s="95">
        <f>IF(BZ57&gt;CB57,1,0)</f>
        <v>0</v>
      </c>
      <c r="BY57" s="541"/>
      <c r="BZ57" s="91">
        <f>'１次入力'!AK28</f>
      </c>
      <c r="CA57" s="84" t="s">
        <v>10</v>
      </c>
      <c r="CB57" s="92">
        <f>'１次入力'!AO28</f>
      </c>
      <c r="CC57" s="93">
        <f>IF(CB57&gt;BZ57,1,0)</f>
        <v>0</v>
      </c>
      <c r="CD57" s="86"/>
      <c r="CE57" s="84"/>
      <c r="CF57" s="84"/>
      <c r="CG57" s="95">
        <f>IF(CI57&gt;CK57,1,0)</f>
        <v>0</v>
      </c>
      <c r="CH57" s="541"/>
      <c r="CI57" s="91">
        <f>'１次入力'!M49</f>
      </c>
      <c r="CJ57" s="84" t="s">
        <v>10</v>
      </c>
      <c r="CK57" s="92">
        <f>'１次入力'!Q49</f>
      </c>
      <c r="CL57" s="84">
        <f>IF(CK57&gt;CI57,1,0)</f>
        <v>0</v>
      </c>
      <c r="CM57" s="84"/>
      <c r="CN57" s="86"/>
      <c r="CO57" s="86"/>
      <c r="CP57" s="83"/>
      <c r="CQ57" s="83"/>
      <c r="CR57" s="84"/>
      <c r="CS57" s="83"/>
      <c r="CT57" s="83"/>
      <c r="CU57" s="85"/>
      <c r="CV57" s="85"/>
      <c r="CW57" s="83"/>
      <c r="CX57" s="96"/>
      <c r="CY57" s="96"/>
      <c r="CZ57" s="87"/>
      <c r="DA57" s="83"/>
      <c r="DB57" s="83"/>
      <c r="DC57" s="97"/>
      <c r="DD57" s="45"/>
    </row>
    <row r="58" spans="1:108" ht="18.75" customHeight="1">
      <c r="A58" s="553"/>
      <c r="B58" s="549"/>
      <c r="C58" s="47">
        <f>IF(F59=H59,0,1)</f>
        <v>1</v>
      </c>
      <c r="D58" s="27">
        <f>IF(F58&gt;H58,1,0)</f>
        <v>0</v>
      </c>
      <c r="E58" s="541"/>
      <c r="F58" s="91">
        <f>IF(AND(BQ9=0,BS9=0),"",BS9)</f>
      </c>
      <c r="G58" s="84" t="s">
        <v>10</v>
      </c>
      <c r="H58" s="92">
        <f>IF(AND(BQ9=0,BS9=0),"",BQ9)</f>
      </c>
      <c r="I58" s="93">
        <f>IF(H58&gt;F58,1,0)</f>
        <v>0</v>
      </c>
      <c r="J58" s="86"/>
      <c r="K58" s="93"/>
      <c r="L58" s="93">
        <f>IF(O59=Q59,0,1)</f>
        <v>1</v>
      </c>
      <c r="M58" s="93">
        <f>IF(O58&gt;Q58,1,0)</f>
        <v>0</v>
      </c>
      <c r="N58" s="541"/>
      <c r="O58" s="91">
        <f>IF(AND(BQ16=0,BS16=0),"",BS16)</f>
      </c>
      <c r="P58" s="84" t="s">
        <v>10</v>
      </c>
      <c r="Q58" s="92">
        <f>IF(AND(BQ16=0,BS16=0),"",BQ16)</f>
      </c>
      <c r="R58" s="93">
        <f>IF(Q58&gt;O58,1,0)</f>
        <v>0</v>
      </c>
      <c r="S58" s="86"/>
      <c r="T58" s="93"/>
      <c r="U58" s="93">
        <f>IF(X59=Z59,0,1)</f>
        <v>1</v>
      </c>
      <c r="V58" s="93">
        <f>IF(X58&gt;Z58,1,0)</f>
        <v>0</v>
      </c>
      <c r="W58" s="541"/>
      <c r="X58" s="91">
        <f>IF(AND(BQ23=0,BS23=0),"",BS23)</f>
      </c>
      <c r="Y58" s="84" t="s">
        <v>10</v>
      </c>
      <c r="Z58" s="92">
        <f>IF(AND(BQ23=0,BS23=0),"",BQ23)</f>
      </c>
      <c r="AA58" s="93">
        <f>IF(Z58&gt;X58,1,0)</f>
        <v>0</v>
      </c>
      <c r="AB58" s="86"/>
      <c r="AC58" s="93"/>
      <c r="AD58" s="93">
        <f>IF(AG59=AI59,0,1)</f>
        <v>0</v>
      </c>
      <c r="AE58" s="93">
        <f>IF(AG58&gt;AI58,1,0)</f>
        <v>0</v>
      </c>
      <c r="AF58" s="541"/>
      <c r="AG58" s="91">
        <f>IF(AND(BQ30=0,BS30=0),"",BS30)</f>
      </c>
      <c r="AH58" s="84" t="s">
        <v>10</v>
      </c>
      <c r="AI58" s="92">
        <f>IF(AND(BQ30=0,BS30=0),"",BQ30)</f>
      </c>
      <c r="AJ58" s="93">
        <f>IF(AI58&gt;AG58,1,0)</f>
        <v>0</v>
      </c>
      <c r="AK58" s="84"/>
      <c r="AL58" s="93"/>
      <c r="AM58" s="93">
        <f>IF(AP59=AR59,0,1)</f>
        <v>0</v>
      </c>
      <c r="AN58" s="93">
        <f>IF(AP58&gt;AR58,1,0)</f>
        <v>0</v>
      </c>
      <c r="AO58" s="541"/>
      <c r="AP58" s="91">
        <f>IF(AND(BQ37=0,BS37=0),"",BS37)</f>
      </c>
      <c r="AQ58" s="84" t="s">
        <v>10</v>
      </c>
      <c r="AR58" s="92">
        <f>IF(AND(BQ37=0,BS37=0),"",BQ37)</f>
      </c>
      <c r="AS58" s="93">
        <f>IF(AR58&gt;AP58,1,0)</f>
        <v>0</v>
      </c>
      <c r="AT58" s="84"/>
      <c r="AU58" s="93"/>
      <c r="AV58" s="93">
        <f>IF(AY59=BA59,0,1)</f>
        <v>0</v>
      </c>
      <c r="AW58" s="93">
        <f>IF(AY58&gt;BA58,1,0)</f>
        <v>0</v>
      </c>
      <c r="AX58" s="541"/>
      <c r="AY58" s="91">
        <f>IF(AND(BQ44=0,BS44=0),"",BS44)</f>
      </c>
      <c r="AZ58" s="84" t="s">
        <v>10</v>
      </c>
      <c r="BA58" s="92">
        <f>IF(AND(BQ44=0,BS44=0),"",BQ44)</f>
      </c>
      <c r="BB58" s="93">
        <f>IF(BA58&gt;AY58,1,0)</f>
        <v>0</v>
      </c>
      <c r="BC58" s="84"/>
      <c r="BD58" s="93"/>
      <c r="BE58" s="93">
        <f>IF(BH59=BJ59,0,1)</f>
        <v>0</v>
      </c>
      <c r="BF58" s="93">
        <f>IF(BH58&gt;BJ58,1,0)</f>
        <v>0</v>
      </c>
      <c r="BG58" s="541"/>
      <c r="BH58" s="91">
        <f>IF(AND(BQ51=0,BS51=0),"",BS51)</f>
      </c>
      <c r="BI58" s="84" t="s">
        <v>10</v>
      </c>
      <c r="BJ58" s="92">
        <f>IF(AND(BQ51=0,BS51=0),"",BQ51)</f>
      </c>
      <c r="BK58" s="84">
        <f>IF(BJ58&gt;BH58,1,0)</f>
        <v>0</v>
      </c>
      <c r="BL58" s="84"/>
      <c r="BM58" s="84"/>
      <c r="BN58" s="84"/>
      <c r="BO58" s="84"/>
      <c r="BP58" s="544"/>
      <c r="BQ58" s="545"/>
      <c r="BR58" s="545"/>
      <c r="BS58" s="545"/>
      <c r="BT58" s="545"/>
      <c r="BU58" s="545"/>
      <c r="BV58" s="84"/>
      <c r="BW58" s="85">
        <f>IF(BZ59=CB59,0,1)</f>
        <v>0</v>
      </c>
      <c r="BX58" s="95">
        <f>IF(BZ58&gt;CB58,1,0)</f>
        <v>0</v>
      </c>
      <c r="BY58" s="541"/>
      <c r="BZ58" s="91">
        <f>'１次入力'!AK29</f>
      </c>
      <c r="CA58" s="84" t="s">
        <v>10</v>
      </c>
      <c r="CB58" s="92">
        <f>'１次入力'!AO29</f>
      </c>
      <c r="CC58" s="93">
        <f>IF(CB58&gt;BZ58,1,0)</f>
        <v>0</v>
      </c>
      <c r="CD58" s="86"/>
      <c r="CE58" s="84"/>
      <c r="CF58" s="85">
        <f>IF(CI59=CK59,0,1)</f>
        <v>0</v>
      </c>
      <c r="CG58" s="95">
        <f>IF(CI58&gt;CK58,1,0)</f>
        <v>0</v>
      </c>
      <c r="CH58" s="541"/>
      <c r="CI58" s="91">
        <f>'１次入力'!M50</f>
      </c>
      <c r="CJ58" s="84" t="s">
        <v>10</v>
      </c>
      <c r="CK58" s="92">
        <f>'１次入力'!Q50</f>
      </c>
      <c r="CL58" s="84">
        <f>IF(CK58&gt;CI58,1,0)</f>
        <v>0</v>
      </c>
      <c r="CM58" s="84"/>
      <c r="CN58" s="86"/>
      <c r="CO58" s="86"/>
      <c r="CP58" s="83"/>
      <c r="CQ58" s="83"/>
      <c r="CR58" s="84"/>
      <c r="CS58" s="83"/>
      <c r="CT58" s="83"/>
      <c r="CU58" s="85"/>
      <c r="CV58" s="85"/>
      <c r="CW58" s="83"/>
      <c r="CX58" s="96"/>
      <c r="CY58" s="96"/>
      <c r="CZ58" s="87"/>
      <c r="DA58" s="83"/>
      <c r="DB58" s="83"/>
      <c r="DC58" s="97"/>
      <c r="DD58" s="45"/>
    </row>
    <row r="59" spans="1:108" s="50" customFormat="1" ht="18.75" customHeight="1">
      <c r="A59" s="554"/>
      <c r="B59" s="550"/>
      <c r="C59" s="56"/>
      <c r="D59" s="52"/>
      <c r="E59" s="101"/>
      <c r="F59" s="122">
        <f>SUM(D54:D58)</f>
        <v>0</v>
      </c>
      <c r="G59" s="122" t="str">
        <f>+BI10</f>
        <v>-</v>
      </c>
      <c r="H59" s="122">
        <f>SUM(I54:I58)</f>
        <v>3</v>
      </c>
      <c r="I59" s="123"/>
      <c r="J59" s="124"/>
      <c r="K59" s="123"/>
      <c r="L59" s="123"/>
      <c r="M59" s="125"/>
      <c r="N59" s="126"/>
      <c r="O59" s="122">
        <f>SUM(M54:M58)</f>
        <v>0</v>
      </c>
      <c r="P59" s="122" t="str">
        <f>+BR17</f>
        <v>-</v>
      </c>
      <c r="Q59" s="122">
        <f>SUM(R54:R58)</f>
        <v>3</v>
      </c>
      <c r="R59" s="123"/>
      <c r="S59" s="124"/>
      <c r="T59" s="123"/>
      <c r="U59" s="123"/>
      <c r="V59" s="125"/>
      <c r="W59" s="126"/>
      <c r="X59" s="122">
        <f>SUM(V54:V58)</f>
        <v>1</v>
      </c>
      <c r="Y59" s="122" t="str">
        <f>+BR10</f>
        <v>-</v>
      </c>
      <c r="Z59" s="122">
        <f>SUM(AA54:AA58)</f>
        <v>3</v>
      </c>
      <c r="AA59" s="123"/>
      <c r="AB59" s="124"/>
      <c r="AC59" s="123"/>
      <c r="AD59" s="123"/>
      <c r="AE59" s="125"/>
      <c r="AF59" s="126"/>
      <c r="AG59" s="122">
        <f>SUM(AE54:AE58)</f>
        <v>0</v>
      </c>
      <c r="AH59" s="122" t="str">
        <f>+BR17</f>
        <v>-</v>
      </c>
      <c r="AI59" s="122">
        <f>SUM(AJ54:AJ58)</f>
        <v>0</v>
      </c>
      <c r="AJ59" s="123"/>
      <c r="AK59" s="122"/>
      <c r="AL59" s="123"/>
      <c r="AM59" s="123"/>
      <c r="AN59" s="123"/>
      <c r="AO59" s="127"/>
      <c r="AP59" s="122">
        <f>SUM(AN54:AN58)</f>
        <v>0</v>
      </c>
      <c r="AQ59" s="122" t="s">
        <v>21</v>
      </c>
      <c r="AR59" s="122">
        <f>SUM(AS54:AS58)</f>
        <v>0</v>
      </c>
      <c r="AS59" s="123"/>
      <c r="AT59" s="122"/>
      <c r="AU59" s="123"/>
      <c r="AV59" s="123"/>
      <c r="AW59" s="125"/>
      <c r="AX59" s="126"/>
      <c r="AY59" s="122">
        <f>SUM(AW54:AW58)</f>
        <v>0</v>
      </c>
      <c r="AZ59" s="122" t="s">
        <v>21</v>
      </c>
      <c r="BA59" s="122">
        <f>SUM(BB54:BB58)</f>
        <v>0</v>
      </c>
      <c r="BB59" s="123"/>
      <c r="BC59" s="122"/>
      <c r="BD59" s="123"/>
      <c r="BE59" s="123"/>
      <c r="BF59" s="125"/>
      <c r="BG59" s="126"/>
      <c r="BH59" s="122">
        <f>SUM(BF54:BF58)</f>
        <v>0</v>
      </c>
      <c r="BI59" s="122" t="s">
        <v>21</v>
      </c>
      <c r="BJ59" s="122">
        <f>SUM(BK54:BK58)</f>
        <v>0</v>
      </c>
      <c r="BK59" s="100"/>
      <c r="BL59" s="100"/>
      <c r="BM59" s="100"/>
      <c r="BN59" s="100"/>
      <c r="BO59" s="100"/>
      <c r="BP59" s="546"/>
      <c r="BQ59" s="547"/>
      <c r="BR59" s="547"/>
      <c r="BS59" s="547"/>
      <c r="BT59" s="547"/>
      <c r="BU59" s="547"/>
      <c r="BV59" s="100"/>
      <c r="BW59" s="101"/>
      <c r="BX59" s="284"/>
      <c r="BY59" s="126"/>
      <c r="BZ59" s="122">
        <f>SUM(BX54:BX58)</f>
        <v>0</v>
      </c>
      <c r="CA59" s="122" t="s">
        <v>21</v>
      </c>
      <c r="CB59" s="122">
        <f>SUM(CC54:CC58)</f>
        <v>0</v>
      </c>
      <c r="CC59" s="123"/>
      <c r="CD59" s="124"/>
      <c r="CE59" s="122"/>
      <c r="CF59" s="122"/>
      <c r="CG59" s="284"/>
      <c r="CH59" s="126"/>
      <c r="CI59" s="122">
        <f>SUM(CG54:CG58)</f>
        <v>0</v>
      </c>
      <c r="CJ59" s="122" t="s">
        <v>21</v>
      </c>
      <c r="CK59" s="122">
        <f>SUM(CL54:CL58)</f>
        <v>0</v>
      </c>
      <c r="CL59" s="100"/>
      <c r="CM59" s="100"/>
      <c r="CN59" s="124"/>
      <c r="CO59" s="124"/>
      <c r="CP59" s="102"/>
      <c r="CQ59" s="102"/>
      <c r="CR59" s="100"/>
      <c r="CS59" s="102"/>
      <c r="CT59" s="102"/>
      <c r="CU59" s="101"/>
      <c r="CV59" s="101"/>
      <c r="CW59" s="102"/>
      <c r="CX59" s="103"/>
      <c r="CY59" s="103"/>
      <c r="CZ59" s="104"/>
      <c r="DA59" s="102"/>
      <c r="DB59" s="102"/>
      <c r="DC59" s="105"/>
      <c r="DD59" s="57"/>
    </row>
    <row r="60" spans="1:108" s="50" customFormat="1" ht="18.75" customHeight="1">
      <c r="A60" s="552">
        <f>RANK(CO63,$CO$7:$CO$70,1)</f>
        <v>9</v>
      </c>
      <c r="B60" s="548" t="str">
        <f>BY3</f>
        <v>神奈川</v>
      </c>
      <c r="C60" s="51"/>
      <c r="D60" s="49"/>
      <c r="E60" s="128"/>
      <c r="F60" s="94"/>
      <c r="G60" s="94"/>
      <c r="H60" s="94"/>
      <c r="I60" s="90"/>
      <c r="J60" s="107"/>
      <c r="K60" s="90"/>
      <c r="L60" s="90"/>
      <c r="M60" s="90"/>
      <c r="N60" s="129"/>
      <c r="O60" s="94"/>
      <c r="P60" s="94"/>
      <c r="Q60" s="94"/>
      <c r="R60" s="90"/>
      <c r="S60" s="107"/>
      <c r="T60" s="90"/>
      <c r="U60" s="90"/>
      <c r="V60" s="90"/>
      <c r="W60" s="129"/>
      <c r="X60" s="94"/>
      <c r="Y60" s="94"/>
      <c r="Z60" s="94"/>
      <c r="AA60" s="90"/>
      <c r="AB60" s="107"/>
      <c r="AC60" s="90"/>
      <c r="AD60" s="90"/>
      <c r="AE60" s="90"/>
      <c r="AF60" s="129"/>
      <c r="AG60" s="94"/>
      <c r="AH60" s="94"/>
      <c r="AI60" s="94"/>
      <c r="AJ60" s="90"/>
      <c r="AK60" s="94"/>
      <c r="AL60" s="90"/>
      <c r="AM60" s="90"/>
      <c r="AN60" s="90"/>
      <c r="AO60" s="129"/>
      <c r="AP60" s="94"/>
      <c r="AQ60" s="94"/>
      <c r="AR60" s="94"/>
      <c r="AS60" s="90"/>
      <c r="AT60" s="94"/>
      <c r="AU60" s="90"/>
      <c r="AV60" s="90"/>
      <c r="AW60" s="90"/>
      <c r="AX60" s="129"/>
      <c r="AY60" s="94"/>
      <c r="AZ60" s="94"/>
      <c r="BA60" s="94"/>
      <c r="BB60" s="90"/>
      <c r="BC60" s="94"/>
      <c r="BD60" s="90"/>
      <c r="BE60" s="90"/>
      <c r="BF60" s="90"/>
      <c r="BG60" s="106"/>
      <c r="BH60" s="94"/>
      <c r="BI60" s="94"/>
      <c r="BJ60" s="94"/>
      <c r="BK60" s="94"/>
      <c r="BL60" s="94"/>
      <c r="BM60" s="94"/>
      <c r="BN60" s="94"/>
      <c r="BO60" s="89"/>
      <c r="BP60" s="129"/>
      <c r="BQ60" s="94"/>
      <c r="BR60" s="94"/>
      <c r="BS60" s="94"/>
      <c r="BT60" s="90"/>
      <c r="BU60" s="94"/>
      <c r="BV60" s="84"/>
      <c r="BW60" s="85"/>
      <c r="BX60" s="89"/>
      <c r="BY60" s="542"/>
      <c r="BZ60" s="543"/>
      <c r="CA60" s="543"/>
      <c r="CB60" s="543"/>
      <c r="CC60" s="543"/>
      <c r="CD60" s="557"/>
      <c r="CE60" s="108"/>
      <c r="CF60" s="108"/>
      <c r="CG60" s="89"/>
      <c r="CH60" s="129"/>
      <c r="CI60" s="94"/>
      <c r="CJ60" s="94"/>
      <c r="CK60" s="94"/>
      <c r="CL60" s="94"/>
      <c r="CM60" s="94"/>
      <c r="CN60" s="107"/>
      <c r="CO60" s="107"/>
      <c r="CP60" s="109"/>
      <c r="CQ60" s="109"/>
      <c r="CR60" s="94"/>
      <c r="CS60" s="109"/>
      <c r="CT60" s="109"/>
      <c r="CU60" s="106"/>
      <c r="CV60" s="106"/>
      <c r="CW60" s="109"/>
      <c r="CX60" s="110"/>
      <c r="CY60" s="110"/>
      <c r="CZ60" s="111"/>
      <c r="DA60" s="109"/>
      <c r="DB60" s="109"/>
      <c r="DC60" s="112"/>
      <c r="DD60" s="53"/>
    </row>
    <row r="61" spans="1:108" ht="18.75" customHeight="1">
      <c r="A61" s="553"/>
      <c r="B61" s="549"/>
      <c r="C61" s="89">
        <f>IF(F66&gt;H66,1,0)</f>
        <v>0</v>
      </c>
      <c r="D61" s="46">
        <f>IF(F61&gt;H61,1,0)</f>
        <v>0</v>
      </c>
      <c r="E61" s="541" t="str">
        <f>IF(F66&gt;=3,"○",IF(H66&gt;=3,"●",""))</f>
        <v>●</v>
      </c>
      <c r="F61" s="91">
        <f>IF(AND(BZ5=0,CB5=0),"",CB5)</f>
        <v>17</v>
      </c>
      <c r="G61" s="84" t="s">
        <v>10</v>
      </c>
      <c r="H61" s="92">
        <f>IF(AND(BZ5=0,CB5=0),"",BZ5)</f>
        <v>25</v>
      </c>
      <c r="I61" s="93">
        <f>IF(H61&gt;F61,1,0)</f>
        <v>1</v>
      </c>
      <c r="J61" s="86"/>
      <c r="K61" s="85">
        <f>IF(F66&gt;=H66,0,1)</f>
        <v>1</v>
      </c>
      <c r="L61" s="90">
        <f>IF(O66&gt;Q66,1,0)</f>
        <v>0</v>
      </c>
      <c r="M61" s="93">
        <f>IF(O61&gt;Q61,1,0)</f>
        <v>0</v>
      </c>
      <c r="N61" s="541" t="str">
        <f>IF(O66&gt;=3,"○",IF(Q66&gt;=3,"●",""))</f>
        <v>●</v>
      </c>
      <c r="O61" s="91">
        <f>IF(AND(BZ12=0,CB12=0),"",CB12)</f>
        <v>23</v>
      </c>
      <c r="P61" s="84" t="s">
        <v>10</v>
      </c>
      <c r="Q61" s="92">
        <f>IF(AND(BZ12=0,CB12=0),"",BZ12)</f>
        <v>25</v>
      </c>
      <c r="R61" s="93">
        <f>IF(Q61&gt;O61,1,0)</f>
        <v>1</v>
      </c>
      <c r="S61" s="86"/>
      <c r="T61" s="94">
        <f>IF(O66&gt;=Q66,0,1)</f>
        <v>1</v>
      </c>
      <c r="U61" s="90">
        <f>IF(X66&gt;Z66,1,0)</f>
        <v>0</v>
      </c>
      <c r="V61" s="93">
        <f>IF(X61&gt;Z61,1,0)</f>
        <v>0</v>
      </c>
      <c r="W61" s="541">
        <f>IF(X66&gt;=3,"○",IF(Z66&gt;=3,"●",""))</f>
      </c>
      <c r="X61" s="91">
        <f>IF(AND(BZ19=0,CB19=0),"",CB19)</f>
      </c>
      <c r="Y61" s="84" t="s">
        <v>10</v>
      </c>
      <c r="Z61" s="92">
        <f>IF(AND(BZ19=0,CB19=0),"",BZ19)</f>
      </c>
      <c r="AA61" s="93">
        <f>IF(Z61&gt;X61,1,0)</f>
        <v>0</v>
      </c>
      <c r="AB61" s="86"/>
      <c r="AC61" s="94">
        <f>IF(X66&gt;=Z66,0,1)</f>
        <v>0</v>
      </c>
      <c r="AD61" s="90">
        <f>IF(AG66&gt;AI66,1,0)</f>
        <v>0</v>
      </c>
      <c r="AE61" s="93">
        <f>IF(AG61&gt;AI61,1,0)</f>
        <v>0</v>
      </c>
      <c r="AF61" s="541">
        <f>IF(AG66&gt;=3,"○",IF(AI66&gt;=3,"●",""))</f>
      </c>
      <c r="AG61" s="91">
        <f>IF(AND(BZ26=0,CB26=0),"",CB26)</f>
      </c>
      <c r="AH61" s="84" t="s">
        <v>10</v>
      </c>
      <c r="AI61" s="92">
        <f>IF(AND(BZ26=0,CB26=0),"",BZ26)</f>
      </c>
      <c r="AJ61" s="93">
        <f>IF(AI61&gt;AG61,1,0)</f>
        <v>0</v>
      </c>
      <c r="AK61" s="84"/>
      <c r="AL61" s="94">
        <f>IF(AG66&gt;=AI66,0,1)</f>
        <v>0</v>
      </c>
      <c r="AM61" s="90">
        <f>IF(AP66&gt;AR66,1,0)</f>
        <v>0</v>
      </c>
      <c r="AN61" s="93">
        <f>IF(AP61&gt;AR61,1,0)</f>
        <v>0</v>
      </c>
      <c r="AO61" s="541">
        <f>IF(AP66&gt;=3,"○",IF(AR66&gt;=3,"●",""))</f>
      </c>
      <c r="AP61" s="91">
        <f>IF(AND(BZ33=0,CB33=0),"",CB33)</f>
      </c>
      <c r="AQ61" s="84" t="s">
        <v>10</v>
      </c>
      <c r="AR61" s="92">
        <f>IF(AND(BZ33=0,CB33=0),"",BZ33)</f>
      </c>
      <c r="AS61" s="93">
        <f>IF(AR61&gt;AP61,1,0)</f>
        <v>0</v>
      </c>
      <c r="AT61" s="84"/>
      <c r="AU61" s="94">
        <f>IF(AP66&gt;=AR66,0,1)</f>
        <v>0</v>
      </c>
      <c r="AV61" s="90">
        <f>IF(AY66&gt;BA66,1,0)</f>
        <v>0</v>
      </c>
      <c r="AW61" s="93">
        <f>IF(AY61&gt;BA61,1,0)</f>
        <v>0</v>
      </c>
      <c r="AX61" s="541">
        <f>IF(AY66&gt;=3,"○",IF(BA66&gt;=3,"●",""))</f>
      </c>
      <c r="AY61" s="91">
        <f>IF(AND(BZ40=0,CB40=0),"",CB40)</f>
      </c>
      <c r="AZ61" s="84" t="s">
        <v>10</v>
      </c>
      <c r="BA61" s="92">
        <f>IF(AND(BZ40=0,CB40=0),"",BZ40)</f>
      </c>
      <c r="BB61" s="93">
        <f>IF(BA61&gt;AY61,1,0)</f>
        <v>0</v>
      </c>
      <c r="BC61" s="84"/>
      <c r="BD61" s="94">
        <f>IF(AY66&gt;=BA66,0,1)</f>
        <v>0</v>
      </c>
      <c r="BE61" s="90">
        <f>IF(BH66&gt;BJ66,1,0)</f>
        <v>0</v>
      </c>
      <c r="BF61" s="93">
        <f>IF(BH61&gt;BJ61,1,0)</f>
        <v>0</v>
      </c>
      <c r="BG61" s="541">
        <f>IF(BH66&gt;=3,"○",IF(BJ66&gt;=3,"●",""))</f>
      </c>
      <c r="BH61" s="91">
        <f>IF(AND(BZ47=0,CB47=0),"",CB47)</f>
      </c>
      <c r="BI61" s="84" t="s">
        <v>10</v>
      </c>
      <c r="BJ61" s="92">
        <f>IF(AND(BZ47=0,CB47=0),"",BZ47)</f>
      </c>
      <c r="BK61" s="84">
        <f>IF(BJ61&gt;BH61,1,0)</f>
        <v>0</v>
      </c>
      <c r="BL61" s="84"/>
      <c r="BM61" s="94">
        <f>IF(BH66&gt;=BJ66,0,1)</f>
        <v>0</v>
      </c>
      <c r="BN61" s="90">
        <f>IF(BQ66&gt;BS66,1,0)</f>
        <v>0</v>
      </c>
      <c r="BO61" s="95">
        <f>IF(BQ61&gt;BS61,1,0)</f>
        <v>0</v>
      </c>
      <c r="BP61" s="541">
        <f>IF(BQ66&gt;=3,"○",IF(BS66&gt;=3,"●",""))</f>
      </c>
      <c r="BQ61" s="91">
        <f>IF(AND(BZ54=0,CB54=0),"",CB54)</f>
      </c>
      <c r="BR61" s="84" t="s">
        <v>10</v>
      </c>
      <c r="BS61" s="92">
        <f>IF(AND(BZ54=0,CB54=0),"",BZ54)</f>
      </c>
      <c r="BT61" s="93">
        <f>IF(BS61&gt;BQ61,1,0)</f>
        <v>0</v>
      </c>
      <c r="BU61" s="84"/>
      <c r="BV61" s="94">
        <f>IF(BQ66&gt;=BS66,0,1)</f>
        <v>0</v>
      </c>
      <c r="BW61" s="89">
        <f>IF(BZ66&gt;CB66,1,0)</f>
        <v>0</v>
      </c>
      <c r="BX61" s="95"/>
      <c r="BY61" s="544"/>
      <c r="BZ61" s="545"/>
      <c r="CA61" s="545"/>
      <c r="CB61" s="545"/>
      <c r="CC61" s="545"/>
      <c r="CD61" s="558"/>
      <c r="CE61" s="94">
        <f>IF(BZ66&gt;=CB66,0,1)</f>
        <v>0</v>
      </c>
      <c r="CF61" s="89">
        <f>IF(CI66&gt;CK66,1,0)</f>
        <v>0</v>
      </c>
      <c r="CG61" s="95">
        <f>IF(CI61&gt;CK61,1,0)</f>
        <v>0</v>
      </c>
      <c r="CH61" s="541" t="str">
        <f>IF(CI66&gt;=3,"○",IF(CK66&gt;=3,"●",""))</f>
        <v>●</v>
      </c>
      <c r="CI61" s="91">
        <f>'１次入力'!AC18</f>
        <v>17</v>
      </c>
      <c r="CJ61" s="84" t="s">
        <v>10</v>
      </c>
      <c r="CK61" s="92">
        <f>'１次入力'!AG18</f>
        <v>25</v>
      </c>
      <c r="CL61" s="84">
        <f>IF(CK61&gt;CI61,1,0)</f>
        <v>1</v>
      </c>
      <c r="CM61" s="84"/>
      <c r="CN61" s="94">
        <f>IF(CI66&gt;=CK66,0,1)</f>
        <v>1</v>
      </c>
      <c r="CO61" s="86"/>
      <c r="CP61" s="83"/>
      <c r="CQ61" s="83"/>
      <c r="CR61" s="84"/>
      <c r="CS61" s="83"/>
      <c r="CT61" s="83"/>
      <c r="CU61" s="85"/>
      <c r="CV61" s="85"/>
      <c r="CW61" s="83"/>
      <c r="CX61" s="96"/>
      <c r="CY61" s="86"/>
      <c r="CZ61" s="87"/>
      <c r="DA61" s="83"/>
      <c r="DB61" s="83"/>
      <c r="DC61" s="83"/>
      <c r="DD61" s="55"/>
    </row>
    <row r="62" spans="1:108" ht="18.75" customHeight="1">
      <c r="A62" s="553"/>
      <c r="B62" s="549"/>
      <c r="C62" s="95">
        <f>IF(C61=1,0,IF(G66="棄",1,0))</f>
        <v>0</v>
      </c>
      <c r="D62" s="27">
        <f>IF(F62&gt;H62,1,0)</f>
        <v>0</v>
      </c>
      <c r="E62" s="541"/>
      <c r="F62" s="91">
        <f>IF(AND(BZ6=0,CB6=0),"",CB6)</f>
        <v>19</v>
      </c>
      <c r="G62" s="84" t="s">
        <v>10</v>
      </c>
      <c r="H62" s="92">
        <f>IF(AND(BZ6=0,CB6=0),"",BZ6)</f>
        <v>25</v>
      </c>
      <c r="I62" s="93">
        <f>IF(H62&gt;F62,1,0)</f>
        <v>1</v>
      </c>
      <c r="J62" s="86"/>
      <c r="K62" s="93"/>
      <c r="L62" s="93">
        <f>IF(L61=1,0,IF(P66="棄",1,0))</f>
        <v>0</v>
      </c>
      <c r="M62" s="93">
        <f>IF(O62&gt;Q62,1,0)</f>
        <v>0</v>
      </c>
      <c r="N62" s="541"/>
      <c r="O62" s="91">
        <f>IF(AND(BZ13=0,CB13=0),"",CB13)</f>
        <v>13</v>
      </c>
      <c r="P62" s="84" t="s">
        <v>10</v>
      </c>
      <c r="Q62" s="92">
        <f>IF(AND(BZ13=0,CB13=0),"",BZ13)</f>
        <v>25</v>
      </c>
      <c r="R62" s="93">
        <f>IF(Q62&gt;O62,1,0)</f>
        <v>1</v>
      </c>
      <c r="S62" s="86"/>
      <c r="T62" s="93"/>
      <c r="U62" s="93">
        <f>IF(U61=1,0,IF(Y66="棄",1,0))</f>
        <v>0</v>
      </c>
      <c r="V62" s="93">
        <f>IF(X62&gt;Z62,1,0)</f>
        <v>0</v>
      </c>
      <c r="W62" s="541"/>
      <c r="X62" s="91">
        <f>IF(AND(BZ20=0,CB20=0),"",CB20)</f>
      </c>
      <c r="Y62" s="84" t="s">
        <v>10</v>
      </c>
      <c r="Z62" s="92">
        <f>IF(AND(BZ20=0,CB20=0),"",BZ20)</f>
      </c>
      <c r="AA62" s="93">
        <f>IF(Z62&gt;X62,1,0)</f>
        <v>0</v>
      </c>
      <c r="AB62" s="86"/>
      <c r="AC62" s="93"/>
      <c r="AD62" s="93">
        <f>IF(AD61=1,0,IF(AH66="棄",1,0))</f>
        <v>0</v>
      </c>
      <c r="AE62" s="93">
        <f>IF(AG62&gt;AI62,1,0)</f>
        <v>0</v>
      </c>
      <c r="AF62" s="541"/>
      <c r="AG62" s="91">
        <f>IF(AND(BZ27=0,CB27=0),"",CB27)</f>
      </c>
      <c r="AH62" s="84" t="s">
        <v>10</v>
      </c>
      <c r="AI62" s="92">
        <f>IF(AND(BZ27=0,CB27=0),"",BZ27)</f>
      </c>
      <c r="AJ62" s="93">
        <f>IF(AI62&gt;AG62,1,0)</f>
        <v>0</v>
      </c>
      <c r="AK62" s="84"/>
      <c r="AL62" s="93"/>
      <c r="AM62" s="93">
        <f>IF(AM61=1,0,IF(AQ66="棄",1,0))</f>
        <v>0</v>
      </c>
      <c r="AN62" s="93">
        <f>IF(AP62&gt;AR62,1,0)</f>
        <v>0</v>
      </c>
      <c r="AO62" s="541"/>
      <c r="AP62" s="91">
        <f>IF(AND(BZ34=0,CB34=0),"",CB34)</f>
      </c>
      <c r="AQ62" s="84" t="s">
        <v>10</v>
      </c>
      <c r="AR62" s="92">
        <f>IF(AND(BZ34=0,CB34=0),"",BZ34)</f>
      </c>
      <c r="AS62" s="93">
        <f>IF(AR62&gt;AP62,1,0)</f>
        <v>0</v>
      </c>
      <c r="AT62" s="84"/>
      <c r="AU62" s="93"/>
      <c r="AV62" s="93">
        <f>IF(AV61=1,0,IF(AZ66="棄",1,0))</f>
        <v>0</v>
      </c>
      <c r="AW62" s="93">
        <f>IF(AY62&gt;BA62,1,0)</f>
        <v>0</v>
      </c>
      <c r="AX62" s="541"/>
      <c r="AY62" s="91">
        <f>IF(AND(BZ41=0,CB41=0),"",CB41)</f>
      </c>
      <c r="AZ62" s="84" t="s">
        <v>10</v>
      </c>
      <c r="BA62" s="92">
        <f>IF(AND(BZ41=0,CB41=0),"",BZ41)</f>
      </c>
      <c r="BB62" s="93">
        <f>IF(BA62&gt;AY62,1,0)</f>
        <v>0</v>
      </c>
      <c r="BC62" s="84"/>
      <c r="BD62" s="93"/>
      <c r="BE62" s="93">
        <f>IF(BE61=1,0,IF(BI66="棄",1,0))</f>
        <v>0</v>
      </c>
      <c r="BF62" s="93">
        <f>IF(BH62&gt;BJ62,1,0)</f>
        <v>0</v>
      </c>
      <c r="BG62" s="541"/>
      <c r="BH62" s="91">
        <f>IF(AND(BZ48=0,CB48=0),"",CB48)</f>
      </c>
      <c r="BI62" s="84" t="s">
        <v>10</v>
      </c>
      <c r="BJ62" s="92">
        <f>IF(AND(BZ48=0,CB48=0),"",BZ48)</f>
      </c>
      <c r="BK62" s="84">
        <f>IF(BJ62&gt;BH62,1,0)</f>
        <v>0</v>
      </c>
      <c r="BL62" s="84"/>
      <c r="BM62" s="84"/>
      <c r="BN62" s="93">
        <f>IF(BN61=1,0,IF(BR66="棄",1,0))</f>
        <v>0</v>
      </c>
      <c r="BO62" s="95">
        <f>IF(BQ62&gt;BS62,1,0)</f>
        <v>0</v>
      </c>
      <c r="BP62" s="541"/>
      <c r="BQ62" s="91">
        <f>IF(AND(BZ55=0,CB55=0),"",CB55)</f>
      </c>
      <c r="BR62" s="84" t="s">
        <v>10</v>
      </c>
      <c r="BS62" s="92">
        <f>IF(AND(BZ55=0,CB55=0),"",BZ55)</f>
      </c>
      <c r="BT62" s="93">
        <f>IF(BS62&gt;BQ62,1,0)</f>
        <v>0</v>
      </c>
      <c r="BU62" s="84"/>
      <c r="BV62" s="84"/>
      <c r="BW62" s="95">
        <f>IF(BW61=1,0,IF(CA66="棄",1,0))</f>
        <v>0</v>
      </c>
      <c r="BX62" s="95"/>
      <c r="BY62" s="544"/>
      <c r="BZ62" s="545"/>
      <c r="CA62" s="545"/>
      <c r="CB62" s="545"/>
      <c r="CC62" s="545"/>
      <c r="CD62" s="558"/>
      <c r="CE62" s="99"/>
      <c r="CF62" s="95">
        <f>IF(CF61=1,0,IF(CJ66="棄",1,0))</f>
        <v>0</v>
      </c>
      <c r="CG62" s="95">
        <f>IF(CI62&gt;CK62,1,0)</f>
        <v>1</v>
      </c>
      <c r="CH62" s="541"/>
      <c r="CI62" s="91">
        <f>'１次入力'!AC19</f>
        <v>25</v>
      </c>
      <c r="CJ62" s="84" t="s">
        <v>10</v>
      </c>
      <c r="CK62" s="92">
        <f>'１次入力'!AG19</f>
        <v>22</v>
      </c>
      <c r="CL62" s="84">
        <f>IF(CK62&gt;CI62,1,0)</f>
        <v>0</v>
      </c>
      <c r="CM62" s="84"/>
      <c r="CN62" s="86"/>
      <c r="CO62" s="86"/>
      <c r="CP62" s="83"/>
      <c r="CQ62" s="83"/>
      <c r="CR62" s="84"/>
      <c r="CS62" s="83"/>
      <c r="CT62" s="83"/>
      <c r="CU62" s="85"/>
      <c r="CV62" s="85"/>
      <c r="CW62" s="83"/>
      <c r="CX62" s="96"/>
      <c r="CY62" s="96"/>
      <c r="CZ62" s="87"/>
      <c r="DA62" s="83"/>
      <c r="DB62" s="83"/>
      <c r="DC62" s="97"/>
      <c r="DD62" s="45"/>
    </row>
    <row r="63" spans="1:108" ht="18.75" customHeight="1">
      <c r="A63" s="553"/>
      <c r="B63" s="549"/>
      <c r="C63" s="47">
        <f>SUM(F61:F65)</f>
        <v>53</v>
      </c>
      <c r="D63" s="27">
        <f>IF(F63&gt;H63,1,0)</f>
        <v>0</v>
      </c>
      <c r="E63" s="541"/>
      <c r="F63" s="91">
        <f>IF(AND(BZ7=0,CB7=0),"",CB7)</f>
        <v>17</v>
      </c>
      <c r="G63" s="84" t="s">
        <v>10</v>
      </c>
      <c r="H63" s="92">
        <f>IF(AND(BZ7=0,CB7=0),"",BZ7)</f>
        <v>25</v>
      </c>
      <c r="I63" s="93">
        <f>IF(H63&gt;F63,1,0)</f>
        <v>1</v>
      </c>
      <c r="J63" s="86"/>
      <c r="K63" s="93">
        <f>SUM(H61:H65)</f>
        <v>75</v>
      </c>
      <c r="L63" s="76">
        <f>SUM(O61:O65)</f>
        <v>56</v>
      </c>
      <c r="M63" s="93">
        <f>IF(O63&gt;Q63,1,0)</f>
        <v>0</v>
      </c>
      <c r="N63" s="541"/>
      <c r="O63" s="91">
        <f>IF(AND(BZ14=0,CB14=0),"",CB14)</f>
        <v>20</v>
      </c>
      <c r="P63" s="84" t="s">
        <v>10</v>
      </c>
      <c r="Q63" s="92">
        <f>IF(AND(BZ14=0,CB14=0),"",BZ14)</f>
        <v>25</v>
      </c>
      <c r="R63" s="93">
        <f>IF(Q63&gt;O63,1,0)</f>
        <v>1</v>
      </c>
      <c r="S63" s="86"/>
      <c r="T63" s="93">
        <f>SUM(Q61:Q65)</f>
        <v>75</v>
      </c>
      <c r="U63" s="76">
        <f>SUM(X61:X65)</f>
        <v>0</v>
      </c>
      <c r="V63" s="93">
        <f>IF(X63&gt;Z63,1,0)</f>
        <v>0</v>
      </c>
      <c r="W63" s="541"/>
      <c r="X63" s="91">
        <f>IF(AND(BZ21=0,CB21=0),"",CB21)</f>
      </c>
      <c r="Y63" s="84" t="s">
        <v>10</v>
      </c>
      <c r="Z63" s="92">
        <f>IF(AND(BZ21=0,CB21=0),"",BZ21)</f>
      </c>
      <c r="AA63" s="93">
        <f>IF(Z63&gt;X63,1,0)</f>
        <v>0</v>
      </c>
      <c r="AB63" s="86"/>
      <c r="AC63" s="93">
        <f>SUM(Z61:Z65)</f>
        <v>0</v>
      </c>
      <c r="AD63" s="76">
        <f>SUM(AG61:AG65)</f>
        <v>0</v>
      </c>
      <c r="AE63" s="93">
        <f>IF(AG63&gt;AI63,1,0)</f>
        <v>0</v>
      </c>
      <c r="AF63" s="541"/>
      <c r="AG63" s="91">
        <f>IF(AND(BZ28=0,CB28=0),"",CB28)</f>
      </c>
      <c r="AH63" s="84" t="s">
        <v>10</v>
      </c>
      <c r="AI63" s="92">
        <f>IF(AND(BZ28=0,CB28=0),"",BZ28)</f>
      </c>
      <c r="AJ63" s="93">
        <f>IF(AI63&gt;AG63,1,0)</f>
        <v>0</v>
      </c>
      <c r="AK63" s="84"/>
      <c r="AL63" s="93">
        <f>SUM(AI61:AI65)</f>
        <v>0</v>
      </c>
      <c r="AM63" s="76">
        <f>SUM(AP61:AP65)</f>
        <v>0</v>
      </c>
      <c r="AN63" s="93">
        <f>IF(AP63&gt;AR63,1,0)</f>
        <v>0</v>
      </c>
      <c r="AO63" s="541"/>
      <c r="AP63" s="91">
        <f>IF(AND(BZ35=0,CB35=0),"",CB35)</f>
      </c>
      <c r="AQ63" s="84" t="s">
        <v>10</v>
      </c>
      <c r="AR63" s="92">
        <f>IF(AND(BZ35=0,CB35=0),"",BZ35)</f>
      </c>
      <c r="AS63" s="93">
        <f>IF(AR63&gt;AP63,1,0)</f>
        <v>0</v>
      </c>
      <c r="AT63" s="84"/>
      <c r="AU63" s="93">
        <f>SUM(AR61:AR65)</f>
        <v>0</v>
      </c>
      <c r="AV63" s="76">
        <f>SUM(AY61:AY65)</f>
        <v>0</v>
      </c>
      <c r="AW63" s="93">
        <f>IF(AY63&gt;BA63,1,0)</f>
        <v>0</v>
      </c>
      <c r="AX63" s="541"/>
      <c r="AY63" s="91">
        <f>IF(AND(BZ42=0,CB42=0),"",CB42)</f>
      </c>
      <c r="AZ63" s="84" t="s">
        <v>10</v>
      </c>
      <c r="BA63" s="92">
        <f>IF(AND(BZ42=0,CB42=0),"",BZ42)</f>
      </c>
      <c r="BB63" s="93">
        <f>IF(BA63&gt;AY63,1,0)</f>
        <v>0</v>
      </c>
      <c r="BC63" s="84"/>
      <c r="BD63" s="93">
        <f>SUM(BA61:BA65)</f>
        <v>0</v>
      </c>
      <c r="BE63" s="76">
        <f>SUM(BH61:BH65)</f>
        <v>0</v>
      </c>
      <c r="BF63" s="93">
        <f>IF(BH63&gt;BJ63,1,0)</f>
        <v>0</v>
      </c>
      <c r="BG63" s="541"/>
      <c r="BH63" s="91">
        <f>IF(AND(BZ49=0,CB49=0),"",CB49)</f>
      </c>
      <c r="BI63" s="84" t="s">
        <v>10</v>
      </c>
      <c r="BJ63" s="92">
        <f>IF(AND(BZ49=0,CB49=0),"",BZ49)</f>
      </c>
      <c r="BK63" s="84">
        <f>IF(BJ63&gt;BH63,1,0)</f>
        <v>0</v>
      </c>
      <c r="BL63" s="84"/>
      <c r="BM63" s="84">
        <f>SUM(BJ61:BJ65)</f>
        <v>0</v>
      </c>
      <c r="BN63" s="76">
        <f>SUM(BQ61:BQ65)</f>
        <v>0</v>
      </c>
      <c r="BO63" s="95">
        <f>IF(BQ63&gt;BS63,1,0)</f>
        <v>0</v>
      </c>
      <c r="BP63" s="541"/>
      <c r="BQ63" s="91">
        <f>IF(AND(BZ56=0,CB56=0),"",CB56)</f>
      </c>
      <c r="BR63" s="84" t="s">
        <v>10</v>
      </c>
      <c r="BS63" s="92">
        <f>IF(AND(BZ56=0,CB56=0),"",BZ56)</f>
      </c>
      <c r="BT63" s="93">
        <f>IF(BS63&gt;BQ63,1,0)</f>
        <v>0</v>
      </c>
      <c r="BU63" s="84"/>
      <c r="BV63" s="88">
        <f>SUM(BS61:BS65)</f>
        <v>0</v>
      </c>
      <c r="BW63" s="85">
        <f>SUM(BZ61:BZ65)</f>
        <v>0</v>
      </c>
      <c r="BX63" s="95"/>
      <c r="BY63" s="544"/>
      <c r="BZ63" s="545"/>
      <c r="CA63" s="545"/>
      <c r="CB63" s="545"/>
      <c r="CC63" s="545"/>
      <c r="CD63" s="558"/>
      <c r="CE63" s="84">
        <f>SUM(CB61:CB65)</f>
        <v>0</v>
      </c>
      <c r="CF63" s="85">
        <f>SUM(CI61:CI65)</f>
        <v>77</v>
      </c>
      <c r="CG63" s="95">
        <f>IF(CI63&gt;CK63,1,0)</f>
        <v>0</v>
      </c>
      <c r="CH63" s="541"/>
      <c r="CI63" s="91">
        <f>'１次入力'!AC20</f>
        <v>19</v>
      </c>
      <c r="CJ63" s="84" t="s">
        <v>10</v>
      </c>
      <c r="CK63" s="92">
        <f>'１次入力'!AG20</f>
        <v>25</v>
      </c>
      <c r="CL63" s="84">
        <f>IF(CK63&gt;CI63,1,0)</f>
        <v>1</v>
      </c>
      <c r="CM63" s="84"/>
      <c r="CN63" s="86">
        <f>SUM(CK61:CK65)</f>
        <v>97</v>
      </c>
      <c r="CO63" s="85">
        <f>CR63*100+CZ63*10+DD63</f>
        <v>779</v>
      </c>
      <c r="CP63" s="83">
        <f>C65+L65+U65+AD65+AM65+AV65+BE65+BN65+BW65+CF65</f>
        <v>3</v>
      </c>
      <c r="CQ63" s="83">
        <f>(CS63*2)+CT63</f>
        <v>3</v>
      </c>
      <c r="CR63" s="84">
        <f>RANK(CQ63,$CQ$6:$CQ$70)</f>
        <v>7</v>
      </c>
      <c r="CS63" s="83">
        <f>C61+L61+U61+AD61+AM61+AV61+BE61+BN61+BW61+CF61</f>
        <v>0</v>
      </c>
      <c r="CT63" s="83">
        <f>K61+T61+AC61+AL61+AU61+BD61+BM61+BV61+CE61+CN61-CU63</f>
        <v>3</v>
      </c>
      <c r="CU63" s="85">
        <f>C62+E62+L62+U62+AD62+AM62+AV62+BE62+BN62+BW62+CF62</f>
        <v>0</v>
      </c>
      <c r="CV63" s="85">
        <f>F66+O66+X66+AG66+AP66+AY66+BH66+BQ66+BZ66+CI66</f>
        <v>1</v>
      </c>
      <c r="CW63" s="83">
        <f>H66+Q66+Z66+AI66+AR66+BA66+BJ66+BS66+CB66+CK66</f>
        <v>9</v>
      </c>
      <c r="CX63" s="96">
        <f>IF(CY63=100,"MAX",CY63)</f>
        <v>0.1111111111111111</v>
      </c>
      <c r="CY63" s="96">
        <f>IF(ISERROR(CV63/CW63),100,(CV63/CW63))</f>
        <v>0.1111111111111111</v>
      </c>
      <c r="CZ63" s="87">
        <f>RANK(CY63,$CY$6:$CY$70)</f>
        <v>7</v>
      </c>
      <c r="DA63" s="83">
        <f>C63+L63+U63+AD63+AM63+AV63+BE63+BN63+BW63+CF63</f>
        <v>186</v>
      </c>
      <c r="DB63" s="83">
        <f>K63+T63+AC63+AL63+AU63+BD63+BM63+BV63+CE63+CN63</f>
        <v>247</v>
      </c>
      <c r="DC63" s="96">
        <f>IF(ISERROR(DA63/DB63),0,(DA63/DB63))</f>
        <v>0.7530364372469636</v>
      </c>
      <c r="DD63" s="45">
        <f>RANK(DC63,$DC$6:$DC$70)</f>
        <v>9</v>
      </c>
    </row>
    <row r="64" spans="1:108" ht="18.75" customHeight="1">
      <c r="A64" s="553"/>
      <c r="B64" s="549"/>
      <c r="C64" s="47"/>
      <c r="D64" s="27">
        <f>IF(F64&gt;H64,1,0)</f>
        <v>0</v>
      </c>
      <c r="E64" s="541"/>
      <c r="F64" s="91">
        <f>IF(AND(BZ8=0,CB8=0),"",CB8)</f>
      </c>
      <c r="G64" s="84" t="s">
        <v>10</v>
      </c>
      <c r="H64" s="92">
        <f>IF(AND(BZ8=0,CB8=0),"",BZ8)</f>
      </c>
      <c r="I64" s="93">
        <f>IF(H64&gt;F64,1,0)</f>
        <v>0</v>
      </c>
      <c r="J64" s="86"/>
      <c r="K64" s="93"/>
      <c r="L64" s="93"/>
      <c r="M64" s="93">
        <f>IF(O64&gt;Q64,1,0)</f>
        <v>0</v>
      </c>
      <c r="N64" s="541"/>
      <c r="O64" s="91">
        <f>IF(AND(BZ15=0,CB15=0),"",CB15)</f>
      </c>
      <c r="P64" s="84" t="s">
        <v>10</v>
      </c>
      <c r="Q64" s="92">
        <f>IF(AND(BZ15=0,CB15=0),"",BZ15)</f>
      </c>
      <c r="R64" s="93">
        <f>IF(Q64&gt;O64,1,0)</f>
        <v>0</v>
      </c>
      <c r="S64" s="86"/>
      <c r="T64" s="93"/>
      <c r="U64" s="93"/>
      <c r="V64" s="93">
        <f>IF(X64&gt;Z64,1,0)</f>
        <v>0</v>
      </c>
      <c r="W64" s="541"/>
      <c r="X64" s="91">
        <f>IF(AND(BZ22=0,CB22=0),"",CB22)</f>
      </c>
      <c r="Y64" s="84" t="s">
        <v>10</v>
      </c>
      <c r="Z64" s="92">
        <f>IF(AND(BZ22=0,CB22=0),"",BZ22)</f>
      </c>
      <c r="AA64" s="93">
        <f>IF(Z64&gt;X64,1,0)</f>
        <v>0</v>
      </c>
      <c r="AB64" s="86"/>
      <c r="AC64" s="93"/>
      <c r="AD64" s="93"/>
      <c r="AE64" s="93">
        <f>IF(AG64&gt;AI64,1,0)</f>
        <v>0</v>
      </c>
      <c r="AF64" s="541"/>
      <c r="AG64" s="91">
        <f>IF(AND(BZ29=0,CB29=0),"",CB29)</f>
      </c>
      <c r="AH64" s="84" t="s">
        <v>10</v>
      </c>
      <c r="AI64" s="92">
        <f>IF(AND(BZ29=0,CB29=0),"",BZ29)</f>
      </c>
      <c r="AJ64" s="93">
        <f>IF(AI64&gt;AG64,1,0)</f>
        <v>0</v>
      </c>
      <c r="AK64" s="84"/>
      <c r="AL64" s="93"/>
      <c r="AM64" s="93"/>
      <c r="AN64" s="93">
        <f>IF(AP64&gt;AR64,1,0)</f>
        <v>0</v>
      </c>
      <c r="AO64" s="541"/>
      <c r="AP64" s="91">
        <f>IF(AND(BZ36=0,CB36=0),"",CB36)</f>
      </c>
      <c r="AQ64" s="84" t="s">
        <v>10</v>
      </c>
      <c r="AR64" s="92">
        <f>IF(AND(BZ36=0,CB36=0),"",BZ36)</f>
      </c>
      <c r="AS64" s="93">
        <f>IF(AR64&gt;AP64,1,0)</f>
        <v>0</v>
      </c>
      <c r="AT64" s="84"/>
      <c r="AU64" s="93"/>
      <c r="AV64" s="93"/>
      <c r="AW64" s="93">
        <f>IF(AY64&gt;BA64,1,0)</f>
        <v>0</v>
      </c>
      <c r="AX64" s="541"/>
      <c r="AY64" s="91">
        <f>IF(AND(BZ43=0,CB43=0),"",CB43)</f>
      </c>
      <c r="AZ64" s="84" t="s">
        <v>10</v>
      </c>
      <c r="BA64" s="92">
        <f>IF(AND(BZ43=0,CB43=0),"",BZ43)</f>
      </c>
      <c r="BB64" s="93">
        <f>IF(BA64&gt;AY64,1,0)</f>
        <v>0</v>
      </c>
      <c r="BC64" s="84"/>
      <c r="BD64" s="93"/>
      <c r="BE64" s="93"/>
      <c r="BF64" s="93">
        <f>IF(BH64&gt;BJ64,1,0)</f>
        <v>0</v>
      </c>
      <c r="BG64" s="541"/>
      <c r="BH64" s="91">
        <f>IF(AND(BZ50=0,CB50=0),"",CB50)</f>
      </c>
      <c r="BI64" s="84" t="s">
        <v>10</v>
      </c>
      <c r="BJ64" s="92">
        <f>IF(AND(BZ50=0,CB50=0),"",BZ50)</f>
      </c>
      <c r="BK64" s="84">
        <f>IF(BJ64&gt;BH64,1,0)</f>
        <v>0</v>
      </c>
      <c r="BL64" s="84"/>
      <c r="BM64" s="84"/>
      <c r="BN64" s="84"/>
      <c r="BO64" s="95">
        <f>IF(BQ64&gt;BS64,1,0)</f>
        <v>0</v>
      </c>
      <c r="BP64" s="541"/>
      <c r="BQ64" s="91">
        <f>IF(AND(BZ57=0,CB57=0),"",CB57)</f>
      </c>
      <c r="BR64" s="84" t="s">
        <v>10</v>
      </c>
      <c r="BS64" s="92">
        <f>IF(AND(BZ57=0,CB57=0),"",BZ57)</f>
      </c>
      <c r="BT64" s="93">
        <f>IF(BS64&gt;BQ64,1,0)</f>
        <v>0</v>
      </c>
      <c r="BU64" s="84"/>
      <c r="BV64" s="84"/>
      <c r="BW64" s="85"/>
      <c r="BX64" s="95"/>
      <c r="BY64" s="544"/>
      <c r="BZ64" s="545"/>
      <c r="CA64" s="545"/>
      <c r="CB64" s="545"/>
      <c r="CC64" s="545"/>
      <c r="CD64" s="558"/>
      <c r="CE64" s="99"/>
      <c r="CF64" s="99"/>
      <c r="CG64" s="95">
        <f>IF(CI64&gt;CK64,1,0)</f>
        <v>0</v>
      </c>
      <c r="CH64" s="541"/>
      <c r="CI64" s="91">
        <f>'１次入力'!AC21</f>
        <v>16</v>
      </c>
      <c r="CJ64" s="84" t="s">
        <v>10</v>
      </c>
      <c r="CK64" s="92">
        <f>'１次入力'!AG21</f>
        <v>25</v>
      </c>
      <c r="CL64" s="84">
        <f>IF(CK64&gt;CI64,1,0)</f>
        <v>1</v>
      </c>
      <c r="CM64" s="84"/>
      <c r="CN64" s="86"/>
      <c r="CO64" s="86"/>
      <c r="CP64" s="83"/>
      <c r="CQ64" s="83"/>
      <c r="CR64" s="84"/>
      <c r="CS64" s="83"/>
      <c r="CT64" s="83"/>
      <c r="CU64" s="85"/>
      <c r="CV64" s="85"/>
      <c r="CW64" s="83"/>
      <c r="CX64" s="96"/>
      <c r="CY64" s="96"/>
      <c r="CZ64" s="87"/>
      <c r="DA64" s="83"/>
      <c r="DB64" s="83"/>
      <c r="DC64" s="97"/>
      <c r="DD64" s="45"/>
    </row>
    <row r="65" spans="1:108" ht="18.75" customHeight="1">
      <c r="A65" s="553"/>
      <c r="B65" s="549"/>
      <c r="C65" s="47">
        <f>IF(F66=H66,0,1)</f>
        <v>1</v>
      </c>
      <c r="D65" s="27">
        <f>IF(F65&gt;H65,1,0)</f>
        <v>0</v>
      </c>
      <c r="E65" s="541"/>
      <c r="F65" s="91">
        <f>IF(AND(BZ9=0,CB9=0),"",CB9)</f>
      </c>
      <c r="G65" s="84" t="s">
        <v>10</v>
      </c>
      <c r="H65" s="92">
        <f>IF(AND(BZ9=0,CB9=0),"",BZ9)</f>
      </c>
      <c r="I65" s="93">
        <f>IF(H65&gt;F65,1,0)</f>
        <v>0</v>
      </c>
      <c r="J65" s="86"/>
      <c r="K65" s="93"/>
      <c r="L65" s="93">
        <f>IF(O66=Q66,0,1)</f>
        <v>1</v>
      </c>
      <c r="M65" s="93">
        <f>IF(O65&gt;Q65,1,0)</f>
        <v>0</v>
      </c>
      <c r="N65" s="541"/>
      <c r="O65" s="91">
        <f>IF(AND(BZ16=0,CB16=0),"",CB16)</f>
      </c>
      <c r="P65" s="84" t="s">
        <v>10</v>
      </c>
      <c r="Q65" s="92">
        <f>IF(AND(BZ16=0,CB16=0),"",BZ16)</f>
      </c>
      <c r="R65" s="93">
        <f>IF(Q65&gt;O65,1,0)</f>
        <v>0</v>
      </c>
      <c r="S65" s="86"/>
      <c r="T65" s="93"/>
      <c r="U65" s="93">
        <f>IF(X66=Z66,0,1)</f>
        <v>0</v>
      </c>
      <c r="V65" s="93">
        <f>IF(X65&gt;Z65,1,0)</f>
        <v>0</v>
      </c>
      <c r="W65" s="541"/>
      <c r="X65" s="91">
        <f>IF(AND(BZ23=0,CB23=0),"",CB23)</f>
      </c>
      <c r="Y65" s="84" t="s">
        <v>10</v>
      </c>
      <c r="Z65" s="92">
        <f>IF(AND(BZ23=0,CB23=0),"",BZ23)</f>
      </c>
      <c r="AA65" s="93">
        <f>IF(Z65&gt;X65,1,0)</f>
        <v>0</v>
      </c>
      <c r="AB65" s="86"/>
      <c r="AC65" s="93"/>
      <c r="AD65" s="93">
        <f>IF(AG66=AI66,0,1)</f>
        <v>0</v>
      </c>
      <c r="AE65" s="93">
        <f>IF(AG65&gt;AI65,1,0)</f>
        <v>0</v>
      </c>
      <c r="AF65" s="541"/>
      <c r="AG65" s="91">
        <f>IF(AND(BZ30=0,CB30=0),"",CB30)</f>
      </c>
      <c r="AH65" s="84" t="s">
        <v>10</v>
      </c>
      <c r="AI65" s="92">
        <f>IF(AND(BZ30=0,CB30=0),"",BZ30)</f>
      </c>
      <c r="AJ65" s="93">
        <f>IF(AI65&gt;AG65,1,0)</f>
        <v>0</v>
      </c>
      <c r="AK65" s="84"/>
      <c r="AL65" s="93"/>
      <c r="AM65" s="93">
        <f>IF(AP66=AR66,0,1)</f>
        <v>0</v>
      </c>
      <c r="AN65" s="93">
        <f>IF(AP65&gt;AR65,1,0)</f>
        <v>0</v>
      </c>
      <c r="AO65" s="541"/>
      <c r="AP65" s="91">
        <f>IF(AND(BZ37=0,CB37=0),"",CB37)</f>
      </c>
      <c r="AQ65" s="84" t="s">
        <v>10</v>
      </c>
      <c r="AR65" s="92">
        <f>IF(AND(BZ37=0,CB37=0),"",BZ37)</f>
      </c>
      <c r="AS65" s="93">
        <f>IF(AR65&gt;AP65,1,0)</f>
        <v>0</v>
      </c>
      <c r="AT65" s="84"/>
      <c r="AU65" s="93"/>
      <c r="AV65" s="93">
        <f>IF(AY66=BA66,0,1)</f>
        <v>0</v>
      </c>
      <c r="AW65" s="93">
        <f>IF(AY65&gt;BA65,1,0)</f>
        <v>0</v>
      </c>
      <c r="AX65" s="541"/>
      <c r="AY65" s="91">
        <f>IF(AND(BZ44=0,CB44=0),"",CB44)</f>
      </c>
      <c r="AZ65" s="84" t="s">
        <v>10</v>
      </c>
      <c r="BA65" s="92">
        <f>IF(AND(BZ44=0,CB44=0),"",BZ44)</f>
      </c>
      <c r="BB65" s="93">
        <f>IF(BA65&gt;AY65,1,0)</f>
        <v>0</v>
      </c>
      <c r="BC65" s="84"/>
      <c r="BD65" s="93"/>
      <c r="BE65" s="93">
        <f>IF(BH66=BJ66,0,1)</f>
        <v>0</v>
      </c>
      <c r="BF65" s="93">
        <f>IF(BH65&gt;BJ65,1,0)</f>
        <v>0</v>
      </c>
      <c r="BG65" s="541"/>
      <c r="BH65" s="91">
        <f>IF(AND(BZ51=0,CB51=0),"",CB51)</f>
      </c>
      <c r="BI65" s="84" t="s">
        <v>10</v>
      </c>
      <c r="BJ65" s="92">
        <f>IF(AND(BZ51=0,CB51=0),"",BZ51)</f>
      </c>
      <c r="BK65" s="84">
        <f>IF(BJ65&gt;BH65,1,0)</f>
        <v>0</v>
      </c>
      <c r="BL65" s="84"/>
      <c r="BM65" s="84"/>
      <c r="BN65" s="84">
        <f>IF(BQ66=BS66,0,1)</f>
        <v>0</v>
      </c>
      <c r="BO65" s="95">
        <f>IF(BQ65&gt;BS65,1,0)</f>
        <v>0</v>
      </c>
      <c r="BP65" s="541"/>
      <c r="BQ65" s="91">
        <f>IF(AND(BZ58=0,CB58=0),"",CB58)</f>
      </c>
      <c r="BR65" s="84" t="s">
        <v>10</v>
      </c>
      <c r="BS65" s="92">
        <f>IF(AND(BZ58=0,CB58=0),"",BZ58)</f>
      </c>
      <c r="BT65" s="93">
        <f>IF(BS65&gt;BQ65,1,0)</f>
        <v>0</v>
      </c>
      <c r="BU65" s="84"/>
      <c r="BV65" s="84"/>
      <c r="BW65" s="85">
        <f>IF(BZ66=CB66,0,1)</f>
        <v>0</v>
      </c>
      <c r="BX65" s="95"/>
      <c r="BY65" s="544"/>
      <c r="BZ65" s="545"/>
      <c r="CA65" s="545"/>
      <c r="CB65" s="545"/>
      <c r="CC65" s="545"/>
      <c r="CD65" s="558"/>
      <c r="CE65" s="99"/>
      <c r="CF65" s="85">
        <f>IF(CI66=CK66,0,1)</f>
        <v>1</v>
      </c>
      <c r="CG65" s="95">
        <f>IF(CI65&gt;CK65,1,0)</f>
        <v>0</v>
      </c>
      <c r="CH65" s="541"/>
      <c r="CI65" s="91">
        <f>'１次入力'!AC22</f>
      </c>
      <c r="CJ65" s="84" t="s">
        <v>10</v>
      </c>
      <c r="CK65" s="92">
        <f>'１次入力'!AG22</f>
      </c>
      <c r="CL65" s="84">
        <f>IF(CK65&gt;CI65,1,0)</f>
        <v>0</v>
      </c>
      <c r="CM65" s="84"/>
      <c r="CN65" s="86"/>
      <c r="CO65" s="86"/>
      <c r="CP65" s="83"/>
      <c r="CQ65" s="83"/>
      <c r="CR65" s="84"/>
      <c r="CS65" s="83"/>
      <c r="CT65" s="83"/>
      <c r="CU65" s="85"/>
      <c r="CV65" s="85"/>
      <c r="CW65" s="83"/>
      <c r="CX65" s="96"/>
      <c r="CY65" s="96"/>
      <c r="CZ65" s="87"/>
      <c r="DA65" s="83"/>
      <c r="DB65" s="83"/>
      <c r="DC65" s="97"/>
      <c r="DD65" s="45"/>
    </row>
    <row r="66" spans="1:108" s="50" customFormat="1" ht="18.75" customHeight="1">
      <c r="A66" s="554"/>
      <c r="B66" s="550"/>
      <c r="C66" s="56"/>
      <c r="D66" s="52"/>
      <c r="E66" s="101"/>
      <c r="F66" s="122">
        <f>SUM(D61:D65)</f>
        <v>0</v>
      </c>
      <c r="G66" s="122" t="str">
        <f>+CA10</f>
        <v>-</v>
      </c>
      <c r="H66" s="122">
        <f>SUM(I61:I65)</f>
        <v>3</v>
      </c>
      <c r="I66" s="123"/>
      <c r="J66" s="124"/>
      <c r="K66" s="123"/>
      <c r="L66" s="123"/>
      <c r="M66" s="125"/>
      <c r="N66" s="126"/>
      <c r="O66" s="122">
        <f>SUM(M61:M65)</f>
        <v>0</v>
      </c>
      <c r="P66" s="122" t="str">
        <f>+BR10</f>
        <v>-</v>
      </c>
      <c r="Q66" s="122">
        <f>SUM(R61:R65)</f>
        <v>3</v>
      </c>
      <c r="R66" s="123"/>
      <c r="S66" s="124"/>
      <c r="T66" s="123"/>
      <c r="U66" s="123"/>
      <c r="V66" s="125"/>
      <c r="W66" s="126"/>
      <c r="X66" s="122">
        <f>SUM(V61:V65)</f>
        <v>0</v>
      </c>
      <c r="Y66" s="122" t="str">
        <f>+BR17</f>
        <v>-</v>
      </c>
      <c r="Z66" s="122">
        <f>SUM(AA61:AA65)</f>
        <v>0</v>
      </c>
      <c r="AA66" s="123"/>
      <c r="AB66" s="124"/>
      <c r="AC66" s="123"/>
      <c r="AD66" s="123"/>
      <c r="AE66" s="125"/>
      <c r="AF66" s="126"/>
      <c r="AG66" s="122">
        <f>SUM(AE61:AE65)</f>
        <v>0</v>
      </c>
      <c r="AH66" s="122" t="str">
        <f>+BR24</f>
        <v>-</v>
      </c>
      <c r="AI66" s="122">
        <f>SUM(AJ61:AJ65)</f>
        <v>0</v>
      </c>
      <c r="AJ66" s="123"/>
      <c r="AK66" s="122"/>
      <c r="AL66" s="123"/>
      <c r="AM66" s="123"/>
      <c r="AN66" s="123"/>
      <c r="AO66" s="127"/>
      <c r="AP66" s="122">
        <f>SUM(AN61:AN65)</f>
        <v>0</v>
      </c>
      <c r="AQ66" s="122" t="s">
        <v>21</v>
      </c>
      <c r="AR66" s="122">
        <f>SUM(AS61:AS65)</f>
        <v>0</v>
      </c>
      <c r="AS66" s="123"/>
      <c r="AT66" s="122"/>
      <c r="AU66" s="123"/>
      <c r="AV66" s="123"/>
      <c r="AW66" s="125"/>
      <c r="AX66" s="126"/>
      <c r="AY66" s="122">
        <f>SUM(AW61:AW65)</f>
        <v>0</v>
      </c>
      <c r="AZ66" s="122" t="s">
        <v>21</v>
      </c>
      <c r="BA66" s="122">
        <f>SUM(BB61:BB65)</f>
        <v>0</v>
      </c>
      <c r="BB66" s="123"/>
      <c r="BC66" s="122"/>
      <c r="BD66" s="123"/>
      <c r="BE66" s="123"/>
      <c r="BF66" s="125"/>
      <c r="BG66" s="126"/>
      <c r="BH66" s="122">
        <f>SUM(BF61:BF65)</f>
        <v>0</v>
      </c>
      <c r="BI66" s="122" t="s">
        <v>21</v>
      </c>
      <c r="BJ66" s="122">
        <f>SUM(BK61:BK65)</f>
        <v>0</v>
      </c>
      <c r="BK66" s="100"/>
      <c r="BL66" s="100"/>
      <c r="BM66" s="100"/>
      <c r="BN66" s="100"/>
      <c r="BO66" s="284"/>
      <c r="BP66" s="126"/>
      <c r="BQ66" s="122">
        <f>SUM(BO61:BO65)</f>
        <v>0</v>
      </c>
      <c r="BR66" s="122" t="s">
        <v>21</v>
      </c>
      <c r="BS66" s="122">
        <f>SUM(BT61:BT65)</f>
        <v>0</v>
      </c>
      <c r="BT66" s="123"/>
      <c r="BU66" s="122"/>
      <c r="BV66" s="100"/>
      <c r="BW66" s="101"/>
      <c r="BX66" s="284"/>
      <c r="BY66" s="546"/>
      <c r="BZ66" s="547"/>
      <c r="CA66" s="547"/>
      <c r="CB66" s="547"/>
      <c r="CC66" s="547"/>
      <c r="CD66" s="559"/>
      <c r="CE66" s="291"/>
      <c r="CF66" s="291"/>
      <c r="CG66" s="284"/>
      <c r="CH66" s="126"/>
      <c r="CI66" s="122">
        <f>SUM(CG61:CG65)</f>
        <v>1</v>
      </c>
      <c r="CJ66" s="122" t="s">
        <v>21</v>
      </c>
      <c r="CK66" s="122">
        <f>SUM(CL61:CL65)</f>
        <v>3</v>
      </c>
      <c r="CL66" s="100"/>
      <c r="CM66" s="100"/>
      <c r="CN66" s="124"/>
      <c r="CO66" s="124"/>
      <c r="CP66" s="102"/>
      <c r="CQ66" s="102"/>
      <c r="CR66" s="100"/>
      <c r="CS66" s="102"/>
      <c r="CT66" s="102"/>
      <c r="CU66" s="101"/>
      <c r="CV66" s="101"/>
      <c r="CW66" s="102"/>
      <c r="CX66" s="103"/>
      <c r="CY66" s="103"/>
      <c r="CZ66" s="104"/>
      <c r="DA66" s="102"/>
      <c r="DB66" s="102"/>
      <c r="DC66" s="105"/>
      <c r="DD66" s="57"/>
    </row>
    <row r="67" spans="1:108" s="50" customFormat="1" ht="18.75" customHeight="1">
      <c r="A67" s="552">
        <f>RANK(CO70,$CO$7:$CO$70,1)</f>
        <v>6</v>
      </c>
      <c r="B67" s="548" t="str">
        <f>CH3</f>
        <v>白鷗大</v>
      </c>
      <c r="C67" s="51"/>
      <c r="D67" s="49"/>
      <c r="E67" s="128"/>
      <c r="F67" s="94"/>
      <c r="G67" s="94"/>
      <c r="H67" s="94"/>
      <c r="I67" s="90"/>
      <c r="J67" s="107"/>
      <c r="K67" s="90"/>
      <c r="L67" s="90"/>
      <c r="M67" s="90"/>
      <c r="N67" s="129"/>
      <c r="O67" s="94"/>
      <c r="P67" s="94"/>
      <c r="Q67" s="94"/>
      <c r="R67" s="90"/>
      <c r="S67" s="107"/>
      <c r="T67" s="90"/>
      <c r="U67" s="90"/>
      <c r="V67" s="90"/>
      <c r="W67" s="129"/>
      <c r="X67" s="94"/>
      <c r="Y67" s="94"/>
      <c r="Z67" s="94"/>
      <c r="AA67" s="90"/>
      <c r="AB67" s="107"/>
      <c r="AC67" s="90"/>
      <c r="AD67" s="90"/>
      <c r="AE67" s="90"/>
      <c r="AF67" s="129"/>
      <c r="AG67" s="94"/>
      <c r="AH67" s="94"/>
      <c r="AI67" s="94"/>
      <c r="AJ67" s="90"/>
      <c r="AK67" s="94"/>
      <c r="AL67" s="90"/>
      <c r="AM67" s="90"/>
      <c r="AN67" s="90"/>
      <c r="AO67" s="129"/>
      <c r="AP67" s="94"/>
      <c r="AQ67" s="94"/>
      <c r="AR67" s="94"/>
      <c r="AS67" s="90"/>
      <c r="AT67" s="94"/>
      <c r="AU67" s="90"/>
      <c r="AV67" s="90"/>
      <c r="AW67" s="90"/>
      <c r="AX67" s="129"/>
      <c r="AY67" s="94"/>
      <c r="AZ67" s="94"/>
      <c r="BA67" s="94"/>
      <c r="BB67" s="90"/>
      <c r="BC67" s="94"/>
      <c r="BD67" s="90"/>
      <c r="BE67" s="90"/>
      <c r="BF67" s="90"/>
      <c r="BG67" s="106"/>
      <c r="BH67" s="94"/>
      <c r="BI67" s="94"/>
      <c r="BJ67" s="94"/>
      <c r="BK67" s="94"/>
      <c r="BL67" s="94"/>
      <c r="BM67" s="94"/>
      <c r="BN67" s="94"/>
      <c r="BO67" s="90"/>
      <c r="BP67" s="129"/>
      <c r="BQ67" s="94"/>
      <c r="BR67" s="94"/>
      <c r="BS67" s="94"/>
      <c r="BT67" s="94"/>
      <c r="BU67" s="285"/>
      <c r="BV67" s="84"/>
      <c r="BW67" s="85"/>
      <c r="BX67" s="89"/>
      <c r="BY67" s="129"/>
      <c r="BZ67" s="94"/>
      <c r="CA67" s="94"/>
      <c r="CB67" s="94"/>
      <c r="CC67" s="90"/>
      <c r="CD67" s="107"/>
      <c r="CE67" s="94"/>
      <c r="CF67" s="94"/>
      <c r="CG67" s="89"/>
      <c r="CH67" s="542"/>
      <c r="CI67" s="570"/>
      <c r="CJ67" s="570"/>
      <c r="CK67" s="570"/>
      <c r="CL67" s="570"/>
      <c r="CM67" s="570"/>
      <c r="CN67" s="571"/>
      <c r="CO67" s="107"/>
      <c r="CP67" s="288"/>
      <c r="CQ67" s="109"/>
      <c r="CR67" s="94"/>
      <c r="CS67" s="109"/>
      <c r="CT67" s="109"/>
      <c r="CU67" s="106"/>
      <c r="CV67" s="106"/>
      <c r="CW67" s="109"/>
      <c r="CX67" s="110"/>
      <c r="CY67" s="110"/>
      <c r="CZ67" s="111"/>
      <c r="DA67" s="109"/>
      <c r="DB67" s="109"/>
      <c r="DC67" s="112"/>
      <c r="DD67" s="53"/>
    </row>
    <row r="68" spans="1:108" ht="18.75" customHeight="1">
      <c r="A68" s="553"/>
      <c r="B68" s="549"/>
      <c r="C68" s="89">
        <f>IF(F73&gt;H73,1,0)</f>
        <v>0</v>
      </c>
      <c r="D68" s="46">
        <f>IF(F68&gt;H68,1,0)</f>
        <v>0</v>
      </c>
      <c r="E68" s="541" t="str">
        <f>IF(F73&gt;=3,"○",IF(H73&gt;=3,"●",""))</f>
        <v>●</v>
      </c>
      <c r="F68" s="91">
        <f>IF(AND(CI5=0,CK5=0),"",CK5)</f>
        <v>16</v>
      </c>
      <c r="G68" s="84" t="s">
        <v>10</v>
      </c>
      <c r="H68" s="92">
        <f>IF(AND(CI5=0,CK5=0),"",CI5)</f>
        <v>25</v>
      </c>
      <c r="I68" s="93">
        <f>IF(H68&gt;F68,1,0)</f>
        <v>1</v>
      </c>
      <c r="J68" s="86"/>
      <c r="K68" s="85">
        <f>IF(F73&gt;=H73,0,1)</f>
        <v>1</v>
      </c>
      <c r="L68" s="90">
        <f>IF(O73&gt;Q73,1,0)</f>
        <v>0</v>
      </c>
      <c r="M68" s="93">
        <f>IF(O68&gt;Q68,1,0)</f>
        <v>0</v>
      </c>
      <c r="N68" s="541">
        <f>IF(O73&gt;=3,"○",IF(Q73&gt;=3,"●",""))</f>
      </c>
      <c r="O68" s="91">
        <f>IF(AND(CI12=0,CK12=0),"",CK12)</f>
      </c>
      <c r="P68" s="84" t="s">
        <v>10</v>
      </c>
      <c r="Q68" s="92">
        <f>IF(AND(CI12=0,CK12=0),"",CI12)</f>
      </c>
      <c r="R68" s="93">
        <f>IF(Q68&gt;O68,1,0)</f>
        <v>0</v>
      </c>
      <c r="S68" s="86"/>
      <c r="T68" s="94">
        <f>IF(O73&gt;=Q73,0,1)</f>
        <v>0</v>
      </c>
      <c r="U68" s="90">
        <f>IF(X73&gt;Z73,1,0)</f>
        <v>0</v>
      </c>
      <c r="V68" s="93">
        <f>IF(X68&gt;Z68,1,0)</f>
        <v>0</v>
      </c>
      <c r="W68" s="541">
        <f>IF(X73&gt;=3,"○",IF(Z73&gt;=3,"●",""))</f>
      </c>
      <c r="X68" s="91">
        <f>IF(AND(CI19=0,CK19=0),"",CK19)</f>
      </c>
      <c r="Y68" s="84" t="s">
        <v>10</v>
      </c>
      <c r="Z68" s="92">
        <f>IF(AND(CI19=0,CK19=0),"",CI19)</f>
      </c>
      <c r="AA68" s="93">
        <f>IF(Z68&gt;X68,1,0)</f>
        <v>0</v>
      </c>
      <c r="AB68" s="86"/>
      <c r="AC68" s="94">
        <f>IF(X73&gt;=Z73,0,1)</f>
        <v>0</v>
      </c>
      <c r="AD68" s="90">
        <f>IF(AG73&gt;AI73,1,0)</f>
        <v>0</v>
      </c>
      <c r="AE68" s="93">
        <f>IF(AG68&gt;AI68,1,0)</f>
        <v>0</v>
      </c>
      <c r="AF68" s="541">
        <f>IF(AG73&gt;=3,"○",IF(AI73&gt;=3,"●",""))</f>
      </c>
      <c r="AG68" s="91">
        <f>IF(AND(CI26=0,CK26=0),"",CK26)</f>
      </c>
      <c r="AH68" s="84" t="s">
        <v>10</v>
      </c>
      <c r="AI68" s="92">
        <f>IF(AND(CI26=0,CK26=0),"",CI26)</f>
      </c>
      <c r="AJ68" s="93">
        <f>IF(AI68&gt;AG68,1,0)</f>
        <v>0</v>
      </c>
      <c r="AK68" s="84"/>
      <c r="AL68" s="94">
        <f>IF(AG73&gt;=AI73,0,1)</f>
        <v>0</v>
      </c>
      <c r="AM68" s="90">
        <f>IF(AP73&gt;AR73,1,0)</f>
        <v>0</v>
      </c>
      <c r="AN68" s="93">
        <f>IF(AP68&gt;AR68,1,0)</f>
        <v>0</v>
      </c>
      <c r="AO68" s="541" t="str">
        <f>IF(AP73&gt;=3,"○",IF(AR73&gt;=3,"●",""))</f>
        <v>●</v>
      </c>
      <c r="AP68" s="91">
        <f>IF(AND(CI33=0,CK33=0),"",CK33)</f>
        <v>21</v>
      </c>
      <c r="AQ68" s="84" t="s">
        <v>10</v>
      </c>
      <c r="AR68" s="92">
        <f>IF(AND(CI33=0,CK33=0),"",CI33)</f>
        <v>25</v>
      </c>
      <c r="AS68" s="93">
        <f>IF(AR68&gt;AP68,1,0)</f>
        <v>1</v>
      </c>
      <c r="AT68" s="84"/>
      <c r="AU68" s="94">
        <f>IF(AP73&gt;=AR73,0,1)</f>
        <v>1</v>
      </c>
      <c r="AV68" s="90">
        <f>IF(AY73&gt;BA73,1,0)</f>
        <v>0</v>
      </c>
      <c r="AW68" s="93">
        <f>IF(AY68&gt;BA68,1,0)</f>
        <v>0</v>
      </c>
      <c r="AX68" s="541">
        <f>IF(AY73&gt;=3,"○",IF(BA73&gt;=3,"●",""))</f>
      </c>
      <c r="AY68" s="91">
        <f>IF(AND(CI40=0,CK40=0),"",CK40)</f>
      </c>
      <c r="AZ68" s="84" t="s">
        <v>10</v>
      </c>
      <c r="BA68" s="92">
        <f>IF(AND(CI40=0,CK40=0),"",CI40)</f>
      </c>
      <c r="BB68" s="93">
        <f>IF(BA68&gt;AY68,1,0)</f>
        <v>0</v>
      </c>
      <c r="BC68" s="84"/>
      <c r="BD68" s="94">
        <f>IF(AY73&gt;=BA73,0,1)</f>
        <v>0</v>
      </c>
      <c r="BE68" s="90">
        <f>IF(BH73&gt;BJ73,1,0)</f>
        <v>0</v>
      </c>
      <c r="BF68" s="93">
        <f>IF(BH68&gt;BJ68,1,0)</f>
        <v>0</v>
      </c>
      <c r="BG68" s="541">
        <f>IF(BH73&gt;=3,"○",IF(BJ73&gt;=3,"●",""))</f>
      </c>
      <c r="BH68" s="91">
        <f>IF(AND(CI47=0,CK47=0),"",CK47)</f>
      </c>
      <c r="BI68" s="84" t="s">
        <v>10</v>
      </c>
      <c r="BJ68" s="92">
        <f>IF(AND(CI47=0,CK47=0),"",CI47)</f>
      </c>
      <c r="BK68" s="84">
        <f>IF(BJ68&gt;BH68,1,0)</f>
        <v>0</v>
      </c>
      <c r="BL68" s="84"/>
      <c r="BM68" s="94">
        <f>IF(BH73&gt;=BJ73,0,1)</f>
        <v>0</v>
      </c>
      <c r="BN68" s="90">
        <f>IF(BQ73&gt;BS73,1,0)</f>
        <v>0</v>
      </c>
      <c r="BO68" s="93">
        <f>IF(BQ68&gt;BS68,1,0)</f>
        <v>0</v>
      </c>
      <c r="BP68" s="541">
        <f>IF(BQ73&gt;=3,"○",IF(BS73&gt;=3,"●",""))</f>
      </c>
      <c r="BQ68" s="91">
        <f>IF(AND(CI54=0,CK54=0),"",CK54)</f>
      </c>
      <c r="BR68" s="84" t="s">
        <v>10</v>
      </c>
      <c r="BS68" s="92">
        <f>IF(AND(CI54=0,CK54=0),"",CI54)</f>
      </c>
      <c r="BT68" s="93">
        <f>IF(BS68&gt;BQ68,1,0)</f>
        <v>0</v>
      </c>
      <c r="BU68" s="286"/>
      <c r="BV68" s="94">
        <f>IF(BQ73&gt;=BS73,0,1)</f>
        <v>0</v>
      </c>
      <c r="BW68" s="89">
        <f>IF(BZ73&gt;CB73,1,0)</f>
        <v>1</v>
      </c>
      <c r="BX68" s="95">
        <f>IF(BZ68&gt;CB68,1,0)</f>
        <v>1</v>
      </c>
      <c r="BY68" s="541" t="str">
        <f>IF(BZ73&gt;=3,"○",IF(CB73&gt;=3,"●",""))</f>
        <v>○</v>
      </c>
      <c r="BZ68" s="91">
        <f>IF(AND(CI61=0,CK61=0),"",CK61)</f>
        <v>25</v>
      </c>
      <c r="CA68" s="84" t="s">
        <v>10</v>
      </c>
      <c r="CB68" s="92">
        <f>IF(AND(CI61=0,CK61=0),"",CI61)</f>
        <v>17</v>
      </c>
      <c r="CC68" s="93">
        <f>IF(CB68&gt;BZ68,1,0)</f>
        <v>0</v>
      </c>
      <c r="CD68" s="86"/>
      <c r="CE68" s="94">
        <f>IF(BZ73&gt;=CB73,0,1)</f>
        <v>0</v>
      </c>
      <c r="CF68" s="89">
        <f>IF(CI73&gt;CK73,1,0)</f>
        <v>0</v>
      </c>
      <c r="CG68" s="95"/>
      <c r="CH68" s="572"/>
      <c r="CI68" s="573"/>
      <c r="CJ68" s="573"/>
      <c r="CK68" s="573"/>
      <c r="CL68" s="573"/>
      <c r="CM68" s="573"/>
      <c r="CN68" s="574"/>
      <c r="CO68" s="86"/>
      <c r="CP68" s="289"/>
      <c r="CQ68" s="83"/>
      <c r="CR68" s="84"/>
      <c r="CS68" s="83"/>
      <c r="CT68" s="83"/>
      <c r="CU68" s="85"/>
      <c r="CV68" s="85"/>
      <c r="CW68" s="83"/>
      <c r="CX68" s="96"/>
      <c r="CY68" s="86"/>
      <c r="CZ68" s="87"/>
      <c r="DA68" s="83"/>
      <c r="DB68" s="83"/>
      <c r="DC68" s="83"/>
      <c r="DD68" s="55"/>
    </row>
    <row r="69" spans="1:108" ht="18.75" customHeight="1">
      <c r="A69" s="553"/>
      <c r="B69" s="549"/>
      <c r="C69" s="95">
        <f>IF(C68=1,0,IF(G73="棄",1,0))</f>
        <v>0</v>
      </c>
      <c r="D69" s="27">
        <f>IF(F69&gt;H69,1,0)</f>
        <v>0</v>
      </c>
      <c r="E69" s="541"/>
      <c r="F69" s="91">
        <f>IF(AND(CI6=0,CK6=0),"",CK6)</f>
        <v>15</v>
      </c>
      <c r="G69" s="84" t="s">
        <v>10</v>
      </c>
      <c r="H69" s="92">
        <f>IF(AND(CI6=0,CK6=0),"",CI6)</f>
        <v>25</v>
      </c>
      <c r="I69" s="93">
        <f>IF(H69&gt;F69,1,0)</f>
        <v>1</v>
      </c>
      <c r="J69" s="86"/>
      <c r="K69" s="93"/>
      <c r="L69" s="93">
        <f>IF(L68=1,0,IF(P73="棄",1,0))</f>
        <v>0</v>
      </c>
      <c r="M69" s="93">
        <f>IF(O69&gt;Q69,1,0)</f>
        <v>0</v>
      </c>
      <c r="N69" s="541"/>
      <c r="O69" s="91">
        <f>IF(AND(CI13=0,CK13=0),"",CK13)</f>
      </c>
      <c r="P69" s="84" t="s">
        <v>10</v>
      </c>
      <c r="Q69" s="92">
        <f>IF(AND(CI13=0,CK13=0),"",CI13)</f>
      </c>
      <c r="R69" s="93">
        <f>IF(Q69&gt;O69,1,0)</f>
        <v>0</v>
      </c>
      <c r="S69" s="86"/>
      <c r="T69" s="93"/>
      <c r="U69" s="93">
        <f>IF(U68=1,0,IF(Y73="棄",1,0))</f>
        <v>0</v>
      </c>
      <c r="V69" s="93">
        <f>IF(X69&gt;Z69,1,0)</f>
        <v>0</v>
      </c>
      <c r="W69" s="541"/>
      <c r="X69" s="91">
        <f>IF(AND(CI20=0,CK20=0),"",CK20)</f>
      </c>
      <c r="Y69" s="84" t="s">
        <v>10</v>
      </c>
      <c r="Z69" s="92">
        <f>IF(AND(CI20=0,CK20=0),"",CI20)</f>
      </c>
      <c r="AA69" s="93">
        <f>IF(Z69&gt;X69,1,0)</f>
        <v>0</v>
      </c>
      <c r="AB69" s="86"/>
      <c r="AC69" s="93"/>
      <c r="AD69" s="93">
        <f>IF(AD68=1,0,IF(AH73="棄",1,0))</f>
        <v>0</v>
      </c>
      <c r="AE69" s="93">
        <f>IF(AG69&gt;AI69,1,0)</f>
        <v>0</v>
      </c>
      <c r="AF69" s="541"/>
      <c r="AG69" s="91">
        <f>IF(AND(CI27=0,CK27=0),"",CK27)</f>
      </c>
      <c r="AH69" s="84" t="s">
        <v>10</v>
      </c>
      <c r="AI69" s="92">
        <f>IF(AND(CI27=0,CK27=0),"",CI27)</f>
      </c>
      <c r="AJ69" s="93">
        <f>IF(AI69&gt;AG69,1,0)</f>
        <v>0</v>
      </c>
      <c r="AK69" s="84"/>
      <c r="AL69" s="93"/>
      <c r="AM69" s="93">
        <f>IF(AM68=1,0,IF(AQ73="棄",1,0))</f>
        <v>0</v>
      </c>
      <c r="AN69" s="93">
        <f>IF(AP69&gt;AR69,1,0)</f>
        <v>1</v>
      </c>
      <c r="AO69" s="541"/>
      <c r="AP69" s="91">
        <f>IF(AND(CI34=0,CK34=0),"",CK34)</f>
        <v>25</v>
      </c>
      <c r="AQ69" s="84" t="s">
        <v>10</v>
      </c>
      <c r="AR69" s="92">
        <f>IF(AND(CI34=0,CK34=0),"",CI34)</f>
        <v>23</v>
      </c>
      <c r="AS69" s="93">
        <f>IF(AR69&gt;AP69,1,0)</f>
        <v>0</v>
      </c>
      <c r="AT69" s="84"/>
      <c r="AU69" s="93"/>
      <c r="AV69" s="93">
        <f>IF(AV68=1,0,IF(AZ73="棄",1,0))</f>
        <v>0</v>
      </c>
      <c r="AW69" s="93">
        <f>IF(AY69&gt;BA69,1,0)</f>
        <v>0</v>
      </c>
      <c r="AX69" s="541"/>
      <c r="AY69" s="91">
        <f>IF(AND(CI41=0,CK41=0),"",CK41)</f>
      </c>
      <c r="AZ69" s="84" t="s">
        <v>10</v>
      </c>
      <c r="BA69" s="92">
        <f>IF(AND(CI41=0,CK41=0),"",CI41)</f>
      </c>
      <c r="BB69" s="93">
        <f>IF(BA69&gt;AY69,1,0)</f>
        <v>0</v>
      </c>
      <c r="BC69" s="84"/>
      <c r="BD69" s="93"/>
      <c r="BE69" s="93">
        <f>IF(BE68=1,0,IF(BI73="棄",1,0))</f>
        <v>0</v>
      </c>
      <c r="BF69" s="93">
        <f>IF(BH69&gt;BJ69,1,0)</f>
        <v>0</v>
      </c>
      <c r="BG69" s="541"/>
      <c r="BH69" s="91">
        <f>IF(AND(CI48=0,CK48=0),"",CK48)</f>
      </c>
      <c r="BI69" s="84" t="s">
        <v>10</v>
      </c>
      <c r="BJ69" s="92">
        <f>IF(AND(CI48=0,CK48=0),"",CI48)</f>
      </c>
      <c r="BK69" s="84">
        <f>IF(BJ69&gt;BH69,1,0)</f>
        <v>0</v>
      </c>
      <c r="BL69" s="84"/>
      <c r="BM69" s="84"/>
      <c r="BN69" s="93">
        <f>IF(BN68=1,0,IF(BR73="棄",1,0))</f>
        <v>0</v>
      </c>
      <c r="BO69" s="93">
        <f>IF(BQ69&gt;BS69,1,0)</f>
        <v>0</v>
      </c>
      <c r="BP69" s="541"/>
      <c r="BQ69" s="91">
        <f>IF(AND(CI55=0,CK55=0),"",CK55)</f>
      </c>
      <c r="BR69" s="84" t="s">
        <v>10</v>
      </c>
      <c r="BS69" s="92">
        <f>IF(AND(CI55=0,CK55=0),"",CI55)</f>
      </c>
      <c r="BT69" s="93">
        <f>IF(BS69&gt;BQ69,1,0)</f>
        <v>0</v>
      </c>
      <c r="BU69" s="286"/>
      <c r="BV69" s="84"/>
      <c r="BW69" s="95">
        <f>IF(BW68=1,0,IF(CA73="棄",1,0))</f>
        <v>0</v>
      </c>
      <c r="BX69" s="95">
        <f>IF(BZ69&gt;CB69,1,0)</f>
        <v>0</v>
      </c>
      <c r="BY69" s="541"/>
      <c r="BZ69" s="91">
        <f>IF(AND(CI62=0,CK62=0),"",CK62)</f>
        <v>22</v>
      </c>
      <c r="CA69" s="84" t="s">
        <v>10</v>
      </c>
      <c r="CB69" s="92">
        <f>IF(AND(CI62=0,CK62=0),"",CI62)</f>
        <v>25</v>
      </c>
      <c r="CC69" s="93">
        <f>IF(CB69&gt;BZ69,1,0)</f>
        <v>1</v>
      </c>
      <c r="CD69" s="86"/>
      <c r="CE69" s="84"/>
      <c r="CF69" s="95">
        <f>IF(CF68=1,0,IF(CJ73="棄",1,0))</f>
        <v>0</v>
      </c>
      <c r="CG69" s="95"/>
      <c r="CH69" s="572"/>
      <c r="CI69" s="573"/>
      <c r="CJ69" s="573"/>
      <c r="CK69" s="573"/>
      <c r="CL69" s="573"/>
      <c r="CM69" s="573"/>
      <c r="CN69" s="574"/>
      <c r="CO69" s="86"/>
      <c r="CP69" s="289"/>
      <c r="CQ69" s="83"/>
      <c r="CR69" s="84"/>
      <c r="CS69" s="83"/>
      <c r="CT69" s="83"/>
      <c r="CU69" s="85"/>
      <c r="CV69" s="85"/>
      <c r="CW69" s="83"/>
      <c r="CX69" s="96"/>
      <c r="CY69" s="96"/>
      <c r="CZ69" s="87"/>
      <c r="DA69" s="83"/>
      <c r="DB69" s="83"/>
      <c r="DC69" s="97"/>
      <c r="DD69" s="45"/>
    </row>
    <row r="70" spans="1:108" ht="18.75" customHeight="1">
      <c r="A70" s="553"/>
      <c r="B70" s="549"/>
      <c r="C70" s="47">
        <f>SUM(F68:F72)</f>
        <v>49</v>
      </c>
      <c r="D70" s="27">
        <f>IF(F70&gt;H70,1,0)</f>
        <v>0</v>
      </c>
      <c r="E70" s="541"/>
      <c r="F70" s="91">
        <f>IF(AND(CI7=0,CK7=0),"",CK7)</f>
        <v>18</v>
      </c>
      <c r="G70" s="84" t="s">
        <v>10</v>
      </c>
      <c r="H70" s="92">
        <f>IF(AND(CI7=0,CK7=0),"",CI7)</f>
        <v>25</v>
      </c>
      <c r="I70" s="93">
        <f>IF(H70&gt;F70,1,0)</f>
        <v>1</v>
      </c>
      <c r="J70" s="86"/>
      <c r="K70" s="93">
        <f>SUM(H68:H72)</f>
        <v>75</v>
      </c>
      <c r="L70" s="76">
        <f>SUM(O68:O72)</f>
        <v>0</v>
      </c>
      <c r="M70" s="93">
        <f>IF(O70&gt;Q70,1,0)</f>
        <v>0</v>
      </c>
      <c r="N70" s="541"/>
      <c r="O70" s="91">
        <f>IF(AND(CI14=0,CK14=0),"",CK14)</f>
      </c>
      <c r="P70" s="84" t="s">
        <v>10</v>
      </c>
      <c r="Q70" s="92">
        <f>IF(AND(CI14=0,CK14=0),"",CI14)</f>
      </c>
      <c r="R70" s="93">
        <f>IF(Q70&gt;O70,1,0)</f>
        <v>0</v>
      </c>
      <c r="S70" s="86"/>
      <c r="T70" s="93">
        <f>SUM(Q68:Q72)</f>
        <v>0</v>
      </c>
      <c r="U70" s="76">
        <f>SUM(X68:X72)</f>
        <v>0</v>
      </c>
      <c r="V70" s="93">
        <f>IF(X70&gt;Z70,1,0)</f>
        <v>0</v>
      </c>
      <c r="W70" s="541"/>
      <c r="X70" s="91">
        <f>IF(AND(CI21=0,CK21=0),"",CK21)</f>
      </c>
      <c r="Y70" s="84" t="s">
        <v>10</v>
      </c>
      <c r="Z70" s="92">
        <f>IF(AND(CI21=0,CK21=0),"",CI21)</f>
      </c>
      <c r="AA70" s="93">
        <f>IF(Z70&gt;X70,1,0)</f>
        <v>0</v>
      </c>
      <c r="AB70" s="86"/>
      <c r="AC70" s="93">
        <f>SUM(Z68:Z72)</f>
        <v>0</v>
      </c>
      <c r="AD70" s="76">
        <f>SUM(AG68:AG72)</f>
        <v>0</v>
      </c>
      <c r="AE70" s="93">
        <f>IF(AG70&gt;AI70,1,0)</f>
        <v>0</v>
      </c>
      <c r="AF70" s="541"/>
      <c r="AG70" s="91">
        <f>IF(AND(CI28=0,CK28=0),"",CK28)</f>
      </c>
      <c r="AH70" s="84" t="s">
        <v>10</v>
      </c>
      <c r="AI70" s="92">
        <f>IF(AND(CI28=0,CK28=0),"",CI28)</f>
      </c>
      <c r="AJ70" s="93">
        <f>IF(AI70&gt;AG70,1,0)</f>
        <v>0</v>
      </c>
      <c r="AK70" s="84"/>
      <c r="AL70" s="93">
        <f>SUM(AI68:AI72)</f>
        <v>0</v>
      </c>
      <c r="AM70" s="76">
        <f>SUM(AP68:AP72)</f>
        <v>81</v>
      </c>
      <c r="AN70" s="93">
        <f>IF(AP70&gt;AR70,1,0)</f>
        <v>0</v>
      </c>
      <c r="AO70" s="541"/>
      <c r="AP70" s="91">
        <f>IF(AND(CI35=0,CK35=0),"",CK35)</f>
        <v>19</v>
      </c>
      <c r="AQ70" s="84" t="s">
        <v>10</v>
      </c>
      <c r="AR70" s="92">
        <f>IF(AND(CI35=0,CK35=0),"",CI35)</f>
        <v>25</v>
      </c>
      <c r="AS70" s="93">
        <f>IF(AR70&gt;AP70,1,0)</f>
        <v>1</v>
      </c>
      <c r="AT70" s="84"/>
      <c r="AU70" s="93">
        <f>SUM(AR68:AR72)</f>
        <v>98</v>
      </c>
      <c r="AV70" s="76">
        <f>SUM(AY68:AY72)</f>
        <v>0</v>
      </c>
      <c r="AW70" s="93">
        <f>IF(AY70&gt;BA70,1,0)</f>
        <v>0</v>
      </c>
      <c r="AX70" s="541"/>
      <c r="AY70" s="91">
        <f>IF(AND(CI42=0,CK42=0),"",CK42)</f>
      </c>
      <c r="AZ70" s="84" t="s">
        <v>10</v>
      </c>
      <c r="BA70" s="92">
        <f>IF(AND(CI42=0,CK42=0),"",CI42)</f>
      </c>
      <c r="BB70" s="93">
        <f>IF(BA70&gt;AY70,1,0)</f>
        <v>0</v>
      </c>
      <c r="BC70" s="84"/>
      <c r="BD70" s="93">
        <f>SUM(BA68:BA72)</f>
        <v>0</v>
      </c>
      <c r="BE70" s="76">
        <f>SUM(BH68:BH72)</f>
        <v>0</v>
      </c>
      <c r="BF70" s="93">
        <f>IF(BH70&gt;BJ70,1,0)</f>
        <v>0</v>
      </c>
      <c r="BG70" s="541"/>
      <c r="BH70" s="91">
        <f>IF(AND(CI49=0,CK49=0),"",CK49)</f>
      </c>
      <c r="BI70" s="84" t="s">
        <v>10</v>
      </c>
      <c r="BJ70" s="92">
        <f>IF(AND(CI49=0,CK49=0),"",CI49)</f>
      </c>
      <c r="BK70" s="84">
        <f>IF(BJ70&gt;BH70,1,0)</f>
        <v>0</v>
      </c>
      <c r="BL70" s="84"/>
      <c r="BM70" s="84">
        <f>SUM(BJ68:BJ72)</f>
        <v>0</v>
      </c>
      <c r="BN70" s="84">
        <f>SUM(BQ68:BQ72)</f>
        <v>0</v>
      </c>
      <c r="BO70" s="93">
        <f>IF(BQ70&gt;BS70,1,0)</f>
        <v>0</v>
      </c>
      <c r="BP70" s="541"/>
      <c r="BQ70" s="91">
        <f>IF(AND(CI56=0,CK56=0),"",CK56)</f>
      </c>
      <c r="BR70" s="84" t="s">
        <v>10</v>
      </c>
      <c r="BS70" s="92">
        <f>IF(AND(CI56=0,CK56=0),"",CI56)</f>
      </c>
      <c r="BT70" s="93">
        <f>IF(BS70&gt;BQ70,1,0)</f>
        <v>0</v>
      </c>
      <c r="BU70" s="286"/>
      <c r="BV70" s="93">
        <f>SUM(BS68:BS72)</f>
        <v>0</v>
      </c>
      <c r="BW70" s="85">
        <f>SUM(BZ68:BZ72)</f>
        <v>97</v>
      </c>
      <c r="BX70" s="95">
        <f>IF(BZ70&gt;CB70,1,0)</f>
        <v>1</v>
      </c>
      <c r="BY70" s="541"/>
      <c r="BZ70" s="91">
        <f>IF(AND(CI63=0,CK63=0),"",CK63)</f>
        <v>25</v>
      </c>
      <c r="CA70" s="84" t="s">
        <v>10</v>
      </c>
      <c r="CB70" s="92">
        <f>IF(AND(CI63=0,CK63=0),"",CI63)</f>
        <v>19</v>
      </c>
      <c r="CC70" s="93">
        <f>IF(CB70&gt;BZ70,1,0)</f>
        <v>0</v>
      </c>
      <c r="CD70" s="86"/>
      <c r="CE70" s="84">
        <f>SUM(CB68:CB72)</f>
        <v>77</v>
      </c>
      <c r="CF70" s="85">
        <f>SUM(CI68:CI72)</f>
        <v>0</v>
      </c>
      <c r="CG70" s="95"/>
      <c r="CH70" s="572"/>
      <c r="CI70" s="573"/>
      <c r="CJ70" s="573"/>
      <c r="CK70" s="573"/>
      <c r="CL70" s="573"/>
      <c r="CM70" s="573"/>
      <c r="CN70" s="574"/>
      <c r="CO70" s="85">
        <f>CR70*100+CZ70*10+DD70</f>
        <v>666</v>
      </c>
      <c r="CP70" s="83">
        <f>C72+L72+U72+AD72+AM72+AV72+BE72+BN72+BW72+CF72</f>
        <v>3</v>
      </c>
      <c r="CQ70" s="83">
        <f>(CS70*2)+CT70</f>
        <v>4</v>
      </c>
      <c r="CR70" s="84">
        <f>RANK(CQ70,$CQ$6:$CQ$70)</f>
        <v>6</v>
      </c>
      <c r="CS70" s="83">
        <f>C68+L68+U68+AD68+AM68+AV68+BE68+BN68+BW68+CF68</f>
        <v>1</v>
      </c>
      <c r="CT70" s="83">
        <f>K68+T68+AC68+AL68+AU68+BD68+BM68+BV68+CE68+CN68-CU70</f>
        <v>2</v>
      </c>
      <c r="CU70" s="85">
        <f>C69+E69+L69+U69+AD69+AM69+AV69+BE69+BN69+BW69+CF69</f>
        <v>0</v>
      </c>
      <c r="CV70" s="85">
        <f>F73+O73+X73+AG73+AP73+AY73+BH73+BQ73+BZ73+CI73</f>
        <v>4</v>
      </c>
      <c r="CW70" s="83">
        <f>H73+Q73+Z73+AI73+AR73+BA73+BJ73+BS73+CB73+CK73</f>
        <v>7</v>
      </c>
      <c r="CX70" s="96">
        <f>IF(CY70=100,"MAX",CY70)</f>
        <v>0.5714285714285714</v>
      </c>
      <c r="CY70" s="96">
        <f>IF(ISERROR(CV70/CW70),100,(CV70/CW70))</f>
        <v>0.5714285714285714</v>
      </c>
      <c r="CZ70" s="87">
        <f>RANK(CY70,$CY$6:$CY$70)</f>
        <v>6</v>
      </c>
      <c r="DA70" s="83">
        <f>C70+L70+U70+AD70+AM70+AV70+BE70+BN70+BW70+CF70</f>
        <v>227</v>
      </c>
      <c r="DB70" s="83">
        <f>K70+T70+AC70+AL70+AU70+BD70+BM70+BV70+CE70</f>
        <v>250</v>
      </c>
      <c r="DC70" s="96">
        <f>IF(ISERROR(DA70/DB70),0,(DA70/DB70))</f>
        <v>0.908</v>
      </c>
      <c r="DD70" s="45">
        <f>RANK(DC70,$DC$6:$DC$70)</f>
        <v>6</v>
      </c>
    </row>
    <row r="71" spans="1:108" ht="18.75" customHeight="1">
      <c r="A71" s="553"/>
      <c r="B71" s="549"/>
      <c r="C71" s="47"/>
      <c r="D71" s="27">
        <f>IF(F71&gt;H71,1,0)</f>
        <v>0</v>
      </c>
      <c r="E71" s="541"/>
      <c r="F71" s="91">
        <f>IF(AND(CI8=0,CK8=0),"",CK8)</f>
      </c>
      <c r="G71" s="84" t="s">
        <v>10</v>
      </c>
      <c r="H71" s="92">
        <f>IF(AND(CI8=0,CK8=0),"",CI8)</f>
      </c>
      <c r="I71" s="93">
        <f>IF(H71&gt;F71,1,0)</f>
        <v>0</v>
      </c>
      <c r="J71" s="86"/>
      <c r="K71" s="93"/>
      <c r="L71" s="93"/>
      <c r="M71" s="93">
        <f>IF(O71&gt;Q71,1,0)</f>
        <v>0</v>
      </c>
      <c r="N71" s="541"/>
      <c r="O71" s="91">
        <f>IF(AND(CI15=0,CK15=0),"",CK15)</f>
      </c>
      <c r="P71" s="84" t="s">
        <v>10</v>
      </c>
      <c r="Q71" s="92">
        <f>IF(AND(CI15=0,CK15=0),"",CI15)</f>
      </c>
      <c r="R71" s="93">
        <f>IF(Q71&gt;O71,1,0)</f>
        <v>0</v>
      </c>
      <c r="S71" s="86"/>
      <c r="T71" s="93"/>
      <c r="U71" s="93"/>
      <c r="V71" s="93">
        <f>IF(X71&gt;Z71,1,0)</f>
        <v>0</v>
      </c>
      <c r="W71" s="541"/>
      <c r="X71" s="91">
        <f>IF(AND(CI22=0,CK22=0),"",CK22)</f>
      </c>
      <c r="Y71" s="84" t="s">
        <v>10</v>
      </c>
      <c r="Z71" s="92">
        <f>IF(AND(CI22=0,CK22=0),"",CI22)</f>
      </c>
      <c r="AA71" s="93">
        <f>IF(Z71&gt;X71,1,0)</f>
        <v>0</v>
      </c>
      <c r="AB71" s="86"/>
      <c r="AC71" s="93"/>
      <c r="AD71" s="93"/>
      <c r="AE71" s="93">
        <f>IF(AG71&gt;AI71,1,0)</f>
        <v>0</v>
      </c>
      <c r="AF71" s="541"/>
      <c r="AG71" s="91">
        <f>IF(AND(CI29=0,CK29=0),"",CK29)</f>
      </c>
      <c r="AH71" s="84" t="s">
        <v>10</v>
      </c>
      <c r="AI71" s="92">
        <f>IF(AND(CI29=0,CK29=0),"",CI29)</f>
      </c>
      <c r="AJ71" s="93">
        <f>IF(AI71&gt;AG71,1,0)</f>
        <v>0</v>
      </c>
      <c r="AK71" s="84"/>
      <c r="AL71" s="93"/>
      <c r="AM71" s="93"/>
      <c r="AN71" s="93">
        <f>IF(AP71&gt;AR71,1,0)</f>
        <v>0</v>
      </c>
      <c r="AO71" s="541"/>
      <c r="AP71" s="91">
        <f>IF(AND(CI36=0,CK36=0),"",CK36)</f>
        <v>16</v>
      </c>
      <c r="AQ71" s="84" t="s">
        <v>10</v>
      </c>
      <c r="AR71" s="92">
        <f>IF(AND(CI36=0,CK36=0),"",CI36)</f>
        <v>25</v>
      </c>
      <c r="AS71" s="93">
        <f>IF(AR71&gt;AP71,1,0)</f>
        <v>1</v>
      </c>
      <c r="AT71" s="84"/>
      <c r="AU71" s="93"/>
      <c r="AV71" s="93"/>
      <c r="AW71" s="93">
        <f>IF(AY71&gt;BA71,1,0)</f>
        <v>0</v>
      </c>
      <c r="AX71" s="541"/>
      <c r="AY71" s="91">
        <f>IF(AND(CI43=0,CK43=0),"",CK43)</f>
      </c>
      <c r="AZ71" s="84" t="s">
        <v>10</v>
      </c>
      <c r="BA71" s="92">
        <f>IF(AND(CI43=0,CK43=0),"",CI43)</f>
      </c>
      <c r="BB71" s="93">
        <f>IF(BA71&gt;AY71,1,0)</f>
        <v>0</v>
      </c>
      <c r="BC71" s="84"/>
      <c r="BD71" s="93"/>
      <c r="BE71" s="93"/>
      <c r="BF71" s="93">
        <f>IF(BH71&gt;BJ71,1,0)</f>
        <v>0</v>
      </c>
      <c r="BG71" s="541"/>
      <c r="BH71" s="91">
        <f>IF(AND(CI50=0,CK50=0),"",CK50)</f>
      </c>
      <c r="BI71" s="84" t="s">
        <v>10</v>
      </c>
      <c r="BJ71" s="92">
        <f>IF(AND(CI50=0,CK50=0),"",CI50)</f>
      </c>
      <c r="BK71" s="84">
        <f>IF(BJ71&gt;BH71,1,0)</f>
        <v>0</v>
      </c>
      <c r="BL71" s="84"/>
      <c r="BM71" s="84"/>
      <c r="BN71" s="84"/>
      <c r="BO71" s="93">
        <f>IF(BQ71&gt;BS71,1,0)</f>
        <v>0</v>
      </c>
      <c r="BP71" s="541"/>
      <c r="BQ71" s="91">
        <f>IF(AND(CI57=0,CK57=0),"",CK57)</f>
      </c>
      <c r="BR71" s="84" t="s">
        <v>10</v>
      </c>
      <c r="BS71" s="92">
        <f>IF(AND(CI57=0,CK57=0),"",CI57)</f>
      </c>
      <c r="BT71" s="93">
        <f>IF(BS71&gt;BQ71,1,0)</f>
        <v>0</v>
      </c>
      <c r="BU71" s="286"/>
      <c r="BV71" s="84"/>
      <c r="BW71" s="85"/>
      <c r="BX71" s="95">
        <f>IF(BZ71&gt;CB71,1,0)</f>
        <v>1</v>
      </c>
      <c r="BY71" s="541"/>
      <c r="BZ71" s="91">
        <f>IF(AND(CI64=0,CK64=0),"",CK64)</f>
        <v>25</v>
      </c>
      <c r="CA71" s="84" t="s">
        <v>10</v>
      </c>
      <c r="CB71" s="92">
        <f>IF(AND(CI64=0,CK64=0),"",CI64)</f>
        <v>16</v>
      </c>
      <c r="CC71" s="93">
        <f>IF(CB71&gt;BZ71,1,0)</f>
        <v>0</v>
      </c>
      <c r="CD71" s="86"/>
      <c r="CE71" s="84"/>
      <c r="CF71" s="84"/>
      <c r="CG71" s="95"/>
      <c r="CH71" s="572"/>
      <c r="CI71" s="573"/>
      <c r="CJ71" s="573"/>
      <c r="CK71" s="573"/>
      <c r="CL71" s="573"/>
      <c r="CM71" s="573"/>
      <c r="CN71" s="574"/>
      <c r="CO71" s="86"/>
      <c r="CP71" s="289"/>
      <c r="CQ71" s="83"/>
      <c r="CR71" s="84"/>
      <c r="CS71" s="83"/>
      <c r="CT71" s="83"/>
      <c r="CU71" s="85"/>
      <c r="CV71" s="85"/>
      <c r="CW71" s="83"/>
      <c r="CX71" s="96"/>
      <c r="CY71" s="96"/>
      <c r="CZ71" s="87"/>
      <c r="DA71" s="83"/>
      <c r="DB71" s="83"/>
      <c r="DC71" s="97"/>
      <c r="DD71" s="45"/>
    </row>
    <row r="72" spans="1:108" ht="18.75" customHeight="1">
      <c r="A72" s="553"/>
      <c r="B72" s="549"/>
      <c r="C72" s="47">
        <f>IF(F73=H73,0,1)</f>
        <v>1</v>
      </c>
      <c r="D72" s="27">
        <f>IF(F72&gt;H72,1,0)</f>
        <v>0</v>
      </c>
      <c r="E72" s="541"/>
      <c r="F72" s="91">
        <f>IF(AND(CI9=0,CK9=0),"",CK9)</f>
      </c>
      <c r="G72" s="84" t="s">
        <v>10</v>
      </c>
      <c r="H72" s="92">
        <f>IF(AND(CI9=0,CK9=0),"",CI9)</f>
      </c>
      <c r="I72" s="93">
        <f>IF(H72&gt;F72,1,0)</f>
        <v>0</v>
      </c>
      <c r="J72" s="86"/>
      <c r="K72" s="93"/>
      <c r="L72" s="93">
        <f>IF(O73=Q73,0,1)</f>
        <v>0</v>
      </c>
      <c r="M72" s="93">
        <f>IF(O72&gt;Q72,1,0)</f>
        <v>0</v>
      </c>
      <c r="N72" s="541"/>
      <c r="O72" s="91">
        <f>IF(AND(CI16=0,CK16=0),"",CK16)</f>
      </c>
      <c r="P72" s="84" t="s">
        <v>10</v>
      </c>
      <c r="Q72" s="92">
        <f>IF(AND(CI16=0,CK16=0),"",CI16)</f>
      </c>
      <c r="R72" s="93">
        <f>IF(Q72&gt;O72,1,0)</f>
        <v>0</v>
      </c>
      <c r="S72" s="86"/>
      <c r="T72" s="93"/>
      <c r="U72" s="93">
        <f>IF(X73=Z73,0,1)</f>
        <v>0</v>
      </c>
      <c r="V72" s="93">
        <f>IF(X72&gt;Z72,1,0)</f>
        <v>0</v>
      </c>
      <c r="W72" s="541"/>
      <c r="X72" s="91">
        <f>IF(AND(CI23=0,CK23=0),"",CK23)</f>
      </c>
      <c r="Y72" s="84" t="s">
        <v>10</v>
      </c>
      <c r="Z72" s="92">
        <f>IF(AND(CI23=0,CK23=0),"",CI23)</f>
      </c>
      <c r="AA72" s="93">
        <f>IF(Z72&gt;X72,1,0)</f>
        <v>0</v>
      </c>
      <c r="AB72" s="86"/>
      <c r="AC72" s="93"/>
      <c r="AD72" s="93">
        <f>IF(AG73=AI73,0,1)</f>
        <v>0</v>
      </c>
      <c r="AE72" s="93">
        <f>IF(AG72&gt;AI72,1,0)</f>
        <v>0</v>
      </c>
      <c r="AF72" s="541"/>
      <c r="AG72" s="91">
        <f>IF(AND(CI30=0,CK30=0),"",CK30)</f>
      </c>
      <c r="AH72" s="84" t="s">
        <v>10</v>
      </c>
      <c r="AI72" s="92">
        <f>IF(AND(CI30=0,CK30=0),"",CI30)</f>
      </c>
      <c r="AJ72" s="93">
        <f>IF(AI72&gt;AG72,1,0)</f>
        <v>0</v>
      </c>
      <c r="AK72" s="84"/>
      <c r="AL72" s="93"/>
      <c r="AM72" s="93">
        <f>IF(AP73=AR73,0,1)</f>
        <v>1</v>
      </c>
      <c r="AN72" s="93">
        <f>IF(AP72&gt;AR72,1,0)</f>
        <v>0</v>
      </c>
      <c r="AO72" s="541"/>
      <c r="AP72" s="91">
        <f>IF(AND(CI37=0,CK37=0),"",CK37)</f>
      </c>
      <c r="AQ72" s="84" t="s">
        <v>10</v>
      </c>
      <c r="AR72" s="92">
        <f>IF(AND(CI37=0,CK37=0),"",CI37)</f>
      </c>
      <c r="AS72" s="93">
        <f>IF(AR72&gt;AP72,1,0)</f>
        <v>0</v>
      </c>
      <c r="AT72" s="84"/>
      <c r="AU72" s="93"/>
      <c r="AV72" s="93">
        <f>IF(AY73=BA73,0,1)</f>
        <v>0</v>
      </c>
      <c r="AW72" s="93">
        <f>IF(AY72&gt;BA72,1,0)</f>
        <v>0</v>
      </c>
      <c r="AX72" s="541"/>
      <c r="AY72" s="91">
        <f>IF(AND(CI44=0,CK44=0),"",CK44)</f>
      </c>
      <c r="AZ72" s="84" t="s">
        <v>10</v>
      </c>
      <c r="BA72" s="92">
        <f>IF(AND(CI44=0,CK44=0),"",CI44)</f>
      </c>
      <c r="BB72" s="93">
        <f>IF(BA72&gt;AY72,1,0)</f>
        <v>0</v>
      </c>
      <c r="BC72" s="84"/>
      <c r="BD72" s="93"/>
      <c r="BE72" s="93">
        <f>IF(BH73=BJ73,0,1)</f>
        <v>0</v>
      </c>
      <c r="BF72" s="93">
        <f>IF(BH72&gt;BJ72,1,0)</f>
        <v>0</v>
      </c>
      <c r="BG72" s="541"/>
      <c r="BH72" s="91">
        <f>IF(AND(CI51=0,CK51=0),"",CK51)</f>
      </c>
      <c r="BI72" s="84" t="s">
        <v>10</v>
      </c>
      <c r="BJ72" s="92">
        <f>IF(AND(CI51=0,CK51=0),"",CI51)</f>
      </c>
      <c r="BK72" s="84">
        <f>IF(BJ72&gt;BH72,1,0)</f>
        <v>0</v>
      </c>
      <c r="BL72" s="84"/>
      <c r="BM72" s="84"/>
      <c r="BN72" s="84">
        <f>IF(BQ73=BS73,0,1)</f>
        <v>0</v>
      </c>
      <c r="BO72" s="93">
        <f>IF(BQ72&gt;BS72,1,0)</f>
        <v>0</v>
      </c>
      <c r="BP72" s="541"/>
      <c r="BQ72" s="91">
        <f>IF(AND(CI58=0,CK58=0),"",CK58)</f>
      </c>
      <c r="BR72" s="84" t="s">
        <v>10</v>
      </c>
      <c r="BS72" s="92">
        <f>IF(AND(CI58=0,CK58=0),"",CI58)</f>
      </c>
      <c r="BT72" s="93">
        <f>IF(BS72&gt;BQ72,1,0)</f>
        <v>0</v>
      </c>
      <c r="BU72" s="286"/>
      <c r="BV72" s="84"/>
      <c r="BW72" s="85">
        <f>IF(BZ73=CB73,0,1)</f>
        <v>1</v>
      </c>
      <c r="BX72" s="95">
        <f>IF(BZ72&gt;CB72,1,0)</f>
        <v>0</v>
      </c>
      <c r="BY72" s="541"/>
      <c r="BZ72" s="91">
        <f>IF(AND(CI65=0,CK65=0),"",CK65)</f>
      </c>
      <c r="CA72" s="84" t="s">
        <v>10</v>
      </c>
      <c r="CB72" s="92">
        <f>IF(AND(CI65=0,CK65=0),"",CI65)</f>
      </c>
      <c r="CC72" s="93">
        <f>IF(CB72&gt;BZ72,1,0)</f>
        <v>0</v>
      </c>
      <c r="CD72" s="86"/>
      <c r="CE72" s="84"/>
      <c r="CF72" s="85">
        <f>IF(CI73=CK73,0,1)</f>
        <v>0</v>
      </c>
      <c r="CG72" s="95"/>
      <c r="CH72" s="572"/>
      <c r="CI72" s="573"/>
      <c r="CJ72" s="573"/>
      <c r="CK72" s="573"/>
      <c r="CL72" s="573"/>
      <c r="CM72" s="573"/>
      <c r="CN72" s="574"/>
      <c r="CO72" s="86"/>
      <c r="CP72" s="289"/>
      <c r="CQ72" s="83"/>
      <c r="CR72" s="84"/>
      <c r="CS72" s="83"/>
      <c r="CT72" s="83"/>
      <c r="CU72" s="85"/>
      <c r="CV72" s="85"/>
      <c r="CW72" s="83"/>
      <c r="CX72" s="96"/>
      <c r="CY72" s="96"/>
      <c r="CZ72" s="87"/>
      <c r="DA72" s="83"/>
      <c r="DB72" s="83"/>
      <c r="DC72" s="97"/>
      <c r="DD72" s="45"/>
    </row>
    <row r="73" spans="1:108" s="50" customFormat="1" ht="18.75" customHeight="1">
      <c r="A73" s="554"/>
      <c r="B73" s="550"/>
      <c r="C73" s="56"/>
      <c r="D73" s="52"/>
      <c r="E73" s="101"/>
      <c r="F73" s="122">
        <f>SUM(D68:D72)</f>
        <v>0</v>
      </c>
      <c r="G73" s="122" t="str">
        <f>+BR10</f>
        <v>-</v>
      </c>
      <c r="H73" s="122">
        <f>SUM(I68:I72)</f>
        <v>3</v>
      </c>
      <c r="I73" s="123"/>
      <c r="J73" s="124"/>
      <c r="K73" s="123"/>
      <c r="L73" s="123"/>
      <c r="M73" s="125"/>
      <c r="N73" s="126"/>
      <c r="O73" s="122">
        <f>SUM(M68:M72)</f>
        <v>0</v>
      </c>
      <c r="P73" s="122" t="str">
        <f>+BR17</f>
        <v>-</v>
      </c>
      <c r="Q73" s="122">
        <f>SUM(R68:R72)</f>
        <v>0</v>
      </c>
      <c r="R73" s="123"/>
      <c r="S73" s="124"/>
      <c r="T73" s="123"/>
      <c r="U73" s="123"/>
      <c r="V73" s="125"/>
      <c r="W73" s="126"/>
      <c r="X73" s="122">
        <f>SUM(V68:V72)</f>
        <v>0</v>
      </c>
      <c r="Y73" s="122" t="str">
        <f>+BR24</f>
        <v>-</v>
      </c>
      <c r="Z73" s="122">
        <f>SUM(AA68:AA72)</f>
        <v>0</v>
      </c>
      <c r="AA73" s="123"/>
      <c r="AB73" s="124"/>
      <c r="AC73" s="123"/>
      <c r="AD73" s="123"/>
      <c r="AE73" s="125"/>
      <c r="AF73" s="126"/>
      <c r="AG73" s="122">
        <f>SUM(AE68:AE72)</f>
        <v>0</v>
      </c>
      <c r="AH73" s="122" t="str">
        <f>+BR31</f>
        <v>-</v>
      </c>
      <c r="AI73" s="122">
        <f>SUM(AJ68:AJ72)</f>
        <v>0</v>
      </c>
      <c r="AJ73" s="123"/>
      <c r="AK73" s="122"/>
      <c r="AL73" s="123"/>
      <c r="AM73" s="123"/>
      <c r="AN73" s="123"/>
      <c r="AO73" s="127"/>
      <c r="AP73" s="122">
        <f>SUM(AN68:AN72)</f>
        <v>1</v>
      </c>
      <c r="AQ73" s="122" t="s">
        <v>21</v>
      </c>
      <c r="AR73" s="122">
        <f>SUM(AS68:AS72)</f>
        <v>3</v>
      </c>
      <c r="AS73" s="123"/>
      <c r="AT73" s="122"/>
      <c r="AU73" s="123"/>
      <c r="AV73" s="123"/>
      <c r="AW73" s="125"/>
      <c r="AX73" s="126"/>
      <c r="AY73" s="122">
        <f>SUM(AW68:AW72)</f>
        <v>0</v>
      </c>
      <c r="AZ73" s="122" t="s">
        <v>21</v>
      </c>
      <c r="BA73" s="122">
        <f>SUM(BB68:BB72)</f>
        <v>0</v>
      </c>
      <c r="BB73" s="123"/>
      <c r="BC73" s="122"/>
      <c r="BD73" s="123"/>
      <c r="BE73" s="123"/>
      <c r="BF73" s="125"/>
      <c r="BG73" s="126"/>
      <c r="BH73" s="122">
        <f>SUM(BF68:BF72)</f>
        <v>0</v>
      </c>
      <c r="BI73" s="122" t="s">
        <v>21</v>
      </c>
      <c r="BJ73" s="122">
        <f>SUM(BK68:BK72)</f>
        <v>0</v>
      </c>
      <c r="BK73" s="100"/>
      <c r="BL73" s="100"/>
      <c r="BM73" s="100"/>
      <c r="BN73" s="100"/>
      <c r="BO73" s="125"/>
      <c r="BP73" s="126"/>
      <c r="BQ73" s="122">
        <f>SUM(BO68:BO72)</f>
        <v>0</v>
      </c>
      <c r="BR73" s="122" t="s">
        <v>21</v>
      </c>
      <c r="BS73" s="122">
        <f>SUM(BT68:BT72)</f>
        <v>0</v>
      </c>
      <c r="BT73" s="122"/>
      <c r="BU73" s="287"/>
      <c r="BV73" s="100"/>
      <c r="BW73" s="101"/>
      <c r="BX73" s="284"/>
      <c r="BY73" s="126"/>
      <c r="BZ73" s="122">
        <f>SUM(BX68:BX72)</f>
        <v>3</v>
      </c>
      <c r="CA73" s="122" t="s">
        <v>21</v>
      </c>
      <c r="CB73" s="122">
        <f>SUM(CC68:CC72)</f>
        <v>1</v>
      </c>
      <c r="CC73" s="123"/>
      <c r="CD73" s="124"/>
      <c r="CE73" s="122"/>
      <c r="CF73" s="122"/>
      <c r="CG73" s="284"/>
      <c r="CH73" s="575"/>
      <c r="CI73" s="576"/>
      <c r="CJ73" s="576"/>
      <c r="CK73" s="576"/>
      <c r="CL73" s="576"/>
      <c r="CM73" s="576"/>
      <c r="CN73" s="577"/>
      <c r="CO73" s="114"/>
      <c r="CP73" s="290"/>
      <c r="CQ73" s="102"/>
      <c r="CR73" s="100"/>
      <c r="CS73" s="102"/>
      <c r="CT73" s="102"/>
      <c r="CU73" s="101"/>
      <c r="CV73" s="101"/>
      <c r="CW73" s="102"/>
      <c r="CX73" s="103"/>
      <c r="CY73" s="103"/>
      <c r="CZ73" s="104"/>
      <c r="DA73" s="102"/>
      <c r="DB73" s="102"/>
      <c r="DC73" s="105"/>
      <c r="DD73" s="57"/>
    </row>
    <row r="74" spans="9:107" s="66" customFormat="1" ht="13.5">
      <c r="I74" s="67"/>
      <c r="K74" s="67"/>
      <c r="L74" s="67"/>
      <c r="M74" s="67"/>
      <c r="R74" s="67"/>
      <c r="T74" s="67"/>
      <c r="U74" s="67"/>
      <c r="V74" s="67"/>
      <c r="AA74" s="67"/>
      <c r="AC74" s="67"/>
      <c r="AD74" s="67"/>
      <c r="AE74" s="67"/>
      <c r="AJ74" s="67"/>
      <c r="AL74" s="67"/>
      <c r="AM74" s="67"/>
      <c r="AN74" s="67"/>
      <c r="AS74" s="67"/>
      <c r="AU74" s="67"/>
      <c r="AV74" s="67"/>
      <c r="AW74" s="67"/>
      <c r="BB74" s="67"/>
      <c r="BD74" s="67"/>
      <c r="BE74" s="67"/>
      <c r="BF74" s="67"/>
      <c r="BX74" s="67"/>
      <c r="CC74" s="67"/>
      <c r="CG74" s="67"/>
      <c r="CP74" s="68"/>
      <c r="CQ74" s="68"/>
      <c r="CR74" s="68"/>
      <c r="CS74" s="68"/>
      <c r="CT74" s="68"/>
      <c r="CU74" s="68"/>
      <c r="CV74" s="68"/>
      <c r="CW74" s="68"/>
      <c r="CX74" s="268"/>
      <c r="CY74" s="68"/>
      <c r="CZ74" s="69"/>
      <c r="DA74" s="68"/>
      <c r="DB74" s="68"/>
      <c r="DC74" s="68"/>
    </row>
    <row r="75" spans="2:107" s="66" customFormat="1" ht="20.25" customHeight="1">
      <c r="B75" s="540" t="s">
        <v>115</v>
      </c>
      <c r="C75" s="540"/>
      <c r="D75" s="540"/>
      <c r="E75" s="540"/>
      <c r="F75" s="540"/>
      <c r="G75" s="540"/>
      <c r="H75" s="540"/>
      <c r="I75" s="540"/>
      <c r="J75" s="540"/>
      <c r="K75" s="540"/>
      <c r="L75" s="540"/>
      <c r="M75" s="540"/>
      <c r="N75" s="540"/>
      <c r="O75" s="540"/>
      <c r="P75" s="540"/>
      <c r="Q75" s="540"/>
      <c r="R75" s="540"/>
      <c r="S75" s="540"/>
      <c r="T75" s="540"/>
      <c r="U75" s="540"/>
      <c r="V75" s="540"/>
      <c r="W75" s="540"/>
      <c r="X75" s="540"/>
      <c r="Y75" s="540"/>
      <c r="Z75" s="540"/>
      <c r="AA75" s="540"/>
      <c r="AB75" s="540"/>
      <c r="AC75" s="540"/>
      <c r="AD75" s="540"/>
      <c r="AE75" s="540"/>
      <c r="AF75" s="540"/>
      <c r="AG75" s="540"/>
      <c r="AH75" s="540"/>
      <c r="AI75" s="540"/>
      <c r="AJ75" s="540"/>
      <c r="AK75" s="540"/>
      <c r="AL75" s="540"/>
      <c r="AM75" s="540"/>
      <c r="AN75" s="540"/>
      <c r="AO75" s="540"/>
      <c r="AP75" s="540"/>
      <c r="AQ75" s="540"/>
      <c r="AR75" s="540"/>
      <c r="AS75" s="540"/>
      <c r="AT75" s="540"/>
      <c r="AU75" s="540"/>
      <c r="AV75" s="540"/>
      <c r="AW75" s="540"/>
      <c r="AX75" s="540"/>
      <c r="AY75" s="540"/>
      <c r="AZ75" s="540"/>
      <c r="BA75" s="540"/>
      <c r="BB75" s="540"/>
      <c r="BC75" s="540"/>
      <c r="BD75" s="540"/>
      <c r="BE75" s="540"/>
      <c r="BF75" s="540"/>
      <c r="BG75" s="540"/>
      <c r="BH75" s="540"/>
      <c r="BI75" s="540"/>
      <c r="BJ75" s="540"/>
      <c r="BK75" s="540"/>
      <c r="BL75" s="540"/>
      <c r="BM75" s="540"/>
      <c r="BN75" s="540"/>
      <c r="BO75" s="540"/>
      <c r="BP75" s="540"/>
      <c r="BQ75" s="540"/>
      <c r="BR75" s="540"/>
      <c r="BS75" s="540"/>
      <c r="BT75" s="540"/>
      <c r="BU75" s="540"/>
      <c r="BV75" s="540"/>
      <c r="BW75" s="540"/>
      <c r="BX75" s="540"/>
      <c r="BY75" s="540"/>
      <c r="BZ75" s="540"/>
      <c r="CA75" s="540"/>
      <c r="CB75" s="540"/>
      <c r="CC75" s="540"/>
      <c r="CD75" s="540"/>
      <c r="CE75" s="540"/>
      <c r="CF75" s="540"/>
      <c r="CG75" s="540"/>
      <c r="CH75" s="540"/>
      <c r="CI75" s="540"/>
      <c r="CJ75" s="540"/>
      <c r="CK75" s="540"/>
      <c r="CP75" s="551" t="s">
        <v>116</v>
      </c>
      <c r="CQ75" s="551"/>
      <c r="CR75" s="551"/>
      <c r="CS75" s="551"/>
      <c r="CT75" s="551"/>
      <c r="CU75" s="551"/>
      <c r="CV75" s="551"/>
      <c r="CW75" s="551"/>
      <c r="CX75" s="551"/>
      <c r="CY75" s="551"/>
      <c r="CZ75" s="551"/>
      <c r="DA75" s="551"/>
      <c r="DB75" s="551"/>
      <c r="DC75" s="551"/>
    </row>
    <row r="76" spans="2:107" s="66" customFormat="1" ht="20.25" customHeight="1">
      <c r="B76" s="540"/>
      <c r="C76" s="540"/>
      <c r="D76" s="540"/>
      <c r="E76" s="540"/>
      <c r="F76" s="540"/>
      <c r="G76" s="540"/>
      <c r="H76" s="540"/>
      <c r="I76" s="540"/>
      <c r="J76" s="540"/>
      <c r="K76" s="540"/>
      <c r="L76" s="540"/>
      <c r="M76" s="54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540"/>
      <c r="AK76" s="540"/>
      <c r="AL76" s="540"/>
      <c r="AM76" s="540"/>
      <c r="AN76" s="540"/>
      <c r="AO76" s="540"/>
      <c r="AP76" s="540"/>
      <c r="AQ76" s="540"/>
      <c r="AR76" s="540"/>
      <c r="AS76" s="540"/>
      <c r="AT76" s="540"/>
      <c r="AU76" s="540"/>
      <c r="AV76" s="540"/>
      <c r="AW76" s="540"/>
      <c r="AX76" s="540"/>
      <c r="AY76" s="540"/>
      <c r="AZ76" s="540"/>
      <c r="BA76" s="540"/>
      <c r="BB76" s="540"/>
      <c r="BC76" s="540"/>
      <c r="BD76" s="540"/>
      <c r="BE76" s="540"/>
      <c r="BF76" s="540"/>
      <c r="BG76" s="540"/>
      <c r="BH76" s="540"/>
      <c r="BI76" s="540"/>
      <c r="BJ76" s="540"/>
      <c r="BK76" s="540"/>
      <c r="BL76" s="540"/>
      <c r="BM76" s="540"/>
      <c r="BN76" s="540"/>
      <c r="BO76" s="540"/>
      <c r="BP76" s="540"/>
      <c r="BQ76" s="540"/>
      <c r="BR76" s="540"/>
      <c r="BS76" s="540"/>
      <c r="BT76" s="540"/>
      <c r="BU76" s="540"/>
      <c r="BV76" s="540"/>
      <c r="BW76" s="540"/>
      <c r="BX76" s="540"/>
      <c r="BY76" s="540"/>
      <c r="BZ76" s="540"/>
      <c r="CA76" s="540"/>
      <c r="CB76" s="540"/>
      <c r="CC76" s="540"/>
      <c r="CD76" s="540"/>
      <c r="CE76" s="540"/>
      <c r="CF76" s="540"/>
      <c r="CG76" s="540"/>
      <c r="CH76" s="540"/>
      <c r="CI76" s="540"/>
      <c r="CJ76" s="540"/>
      <c r="CK76" s="540"/>
      <c r="CP76" s="551"/>
      <c r="CQ76" s="551"/>
      <c r="CR76" s="551"/>
      <c r="CS76" s="551"/>
      <c r="CT76" s="551"/>
      <c r="CU76" s="551"/>
      <c r="CV76" s="551"/>
      <c r="CW76" s="551"/>
      <c r="CX76" s="551"/>
      <c r="CY76" s="551"/>
      <c r="CZ76" s="551"/>
      <c r="DA76" s="551"/>
      <c r="DB76" s="551"/>
      <c r="DC76" s="551"/>
    </row>
    <row r="77" spans="9:107" s="66" customFormat="1" ht="13.5">
      <c r="I77" s="67"/>
      <c r="K77" s="67"/>
      <c r="L77" s="67"/>
      <c r="M77" s="67"/>
      <c r="R77" s="67"/>
      <c r="T77" s="67"/>
      <c r="U77" s="67"/>
      <c r="V77" s="67"/>
      <c r="AA77" s="67"/>
      <c r="AC77" s="67"/>
      <c r="AD77" s="67"/>
      <c r="AE77" s="67"/>
      <c r="AJ77" s="67"/>
      <c r="AL77" s="67"/>
      <c r="AM77" s="67"/>
      <c r="AN77" s="67"/>
      <c r="AS77" s="67"/>
      <c r="AU77" s="67"/>
      <c r="AV77" s="67"/>
      <c r="AW77" s="67"/>
      <c r="BB77" s="67"/>
      <c r="BD77" s="67"/>
      <c r="BE77" s="67"/>
      <c r="BF77" s="67"/>
      <c r="BX77" s="67"/>
      <c r="CC77" s="67"/>
      <c r="CG77" s="67"/>
      <c r="CP77" s="68"/>
      <c r="CQ77" s="68"/>
      <c r="CR77" s="68"/>
      <c r="CS77" s="68"/>
      <c r="CT77" s="68"/>
      <c r="CU77" s="68"/>
      <c r="CV77" s="68"/>
      <c r="CW77" s="68"/>
      <c r="CX77" s="268"/>
      <c r="CY77" s="68"/>
      <c r="CZ77" s="69"/>
      <c r="DA77" s="68"/>
      <c r="DB77" s="68"/>
      <c r="DC77" s="68"/>
    </row>
    <row r="78" spans="9:107" s="66" customFormat="1" ht="13.5">
      <c r="I78" s="67"/>
      <c r="K78" s="67"/>
      <c r="L78" s="67"/>
      <c r="M78" s="67"/>
      <c r="R78" s="67"/>
      <c r="T78" s="67"/>
      <c r="U78" s="67"/>
      <c r="V78" s="67"/>
      <c r="AA78" s="67"/>
      <c r="AC78" s="67"/>
      <c r="AD78" s="67"/>
      <c r="AE78" s="67"/>
      <c r="AJ78" s="67"/>
      <c r="AL78" s="67"/>
      <c r="AM78" s="67"/>
      <c r="AN78" s="67"/>
      <c r="AS78" s="67"/>
      <c r="AU78" s="67"/>
      <c r="AV78" s="67"/>
      <c r="AW78" s="67"/>
      <c r="BB78" s="67"/>
      <c r="BD78" s="67"/>
      <c r="BE78" s="67"/>
      <c r="BF78" s="67"/>
      <c r="BX78" s="67"/>
      <c r="CC78" s="67"/>
      <c r="CG78" s="67"/>
      <c r="CP78" s="68"/>
      <c r="CQ78" s="68"/>
      <c r="CR78" s="68"/>
      <c r="CS78" s="68"/>
      <c r="CT78" s="68"/>
      <c r="CU78" s="68"/>
      <c r="CV78" s="68"/>
      <c r="CW78" s="68"/>
      <c r="CX78" s="268"/>
      <c r="CY78" s="68"/>
      <c r="CZ78" s="69"/>
      <c r="DA78" s="68"/>
      <c r="DB78" s="68"/>
      <c r="DC78" s="68"/>
    </row>
    <row r="79" spans="9:107" s="58" customFormat="1" ht="13.5">
      <c r="I79" s="63"/>
      <c r="K79" s="63"/>
      <c r="L79" s="63"/>
      <c r="M79" s="63"/>
      <c r="R79" s="63"/>
      <c r="T79" s="63"/>
      <c r="U79" s="63"/>
      <c r="V79" s="63"/>
      <c r="AA79" s="63"/>
      <c r="AC79" s="63"/>
      <c r="AD79" s="63"/>
      <c r="AE79" s="63"/>
      <c r="AJ79" s="63"/>
      <c r="AL79" s="63"/>
      <c r="AM79" s="63"/>
      <c r="AN79" s="63"/>
      <c r="AS79" s="63"/>
      <c r="AU79" s="63"/>
      <c r="AV79" s="63"/>
      <c r="AW79" s="63"/>
      <c r="BB79" s="63"/>
      <c r="BD79" s="63"/>
      <c r="BE79" s="63"/>
      <c r="BF79" s="63"/>
      <c r="BX79" s="63"/>
      <c r="CC79" s="63"/>
      <c r="CP79" s="64"/>
      <c r="CQ79" s="64"/>
      <c r="CR79" s="64"/>
      <c r="CS79" s="64"/>
      <c r="CT79" s="64"/>
      <c r="CU79" s="64"/>
      <c r="CV79" s="64"/>
      <c r="CW79" s="64"/>
      <c r="CX79" s="269"/>
      <c r="CY79" s="64"/>
      <c r="CZ79" s="65"/>
      <c r="DA79" s="64"/>
      <c r="DB79" s="64"/>
      <c r="DC79" s="64"/>
    </row>
  </sheetData>
  <sheetProtection/>
  <mergeCells count="133">
    <mergeCell ref="BP61:BP65"/>
    <mergeCell ref="CH12:CH16"/>
    <mergeCell ref="CH19:CH23"/>
    <mergeCell ref="BP47:BP51"/>
    <mergeCell ref="CH33:CH37"/>
    <mergeCell ref="CH40:CH44"/>
    <mergeCell ref="BP68:BP72"/>
    <mergeCell ref="CH67:CN73"/>
    <mergeCell ref="BY68:BY72"/>
    <mergeCell ref="CH61:CH65"/>
    <mergeCell ref="BY60:CD66"/>
    <mergeCell ref="BP26:BP30"/>
    <mergeCell ref="CH54:CH58"/>
    <mergeCell ref="BY54:BY58"/>
    <mergeCell ref="BY33:BY37"/>
    <mergeCell ref="BY40:BY44"/>
    <mergeCell ref="A1:DC1"/>
    <mergeCell ref="BG3:BL3"/>
    <mergeCell ref="AX3:BC3"/>
    <mergeCell ref="AO3:AT3"/>
    <mergeCell ref="AF3:AK3"/>
    <mergeCell ref="CH26:CH30"/>
    <mergeCell ref="CH3:CN3"/>
    <mergeCell ref="BY19:BY23"/>
    <mergeCell ref="CH5:CH9"/>
    <mergeCell ref="BY3:CD3"/>
    <mergeCell ref="BY5:BY9"/>
    <mergeCell ref="BY12:BY16"/>
    <mergeCell ref="BY47:BY51"/>
    <mergeCell ref="CH47:CH51"/>
    <mergeCell ref="BY26:BY30"/>
    <mergeCell ref="BP3:BU3"/>
    <mergeCell ref="BP33:BP37"/>
    <mergeCell ref="BP40:BP44"/>
    <mergeCell ref="W3:AB3"/>
    <mergeCell ref="AF19:AF23"/>
    <mergeCell ref="AF12:AF16"/>
    <mergeCell ref="BP5:BP9"/>
    <mergeCell ref="AX12:AX16"/>
    <mergeCell ref="AX19:AX23"/>
    <mergeCell ref="BP19:BP23"/>
    <mergeCell ref="BP12:BP16"/>
    <mergeCell ref="W12:W16"/>
    <mergeCell ref="E3:J3"/>
    <mergeCell ref="E4:K10"/>
    <mergeCell ref="BG5:BG9"/>
    <mergeCell ref="AX5:AX9"/>
    <mergeCell ref="AF47:AF51"/>
    <mergeCell ref="BG46:BL52"/>
    <mergeCell ref="BG26:BG30"/>
    <mergeCell ref="AO47:AO51"/>
    <mergeCell ref="N47:N51"/>
    <mergeCell ref="N3:S3"/>
    <mergeCell ref="N5:N9"/>
    <mergeCell ref="AO19:AO23"/>
    <mergeCell ref="W26:W30"/>
    <mergeCell ref="AF5:AF9"/>
    <mergeCell ref="N11:S17"/>
    <mergeCell ref="N19:N23"/>
    <mergeCell ref="AO26:AO30"/>
    <mergeCell ref="AO12:AO16"/>
    <mergeCell ref="W5:W9"/>
    <mergeCell ref="AO5:AO9"/>
    <mergeCell ref="AX54:AX58"/>
    <mergeCell ref="BG54:BG58"/>
    <mergeCell ref="AO61:AO65"/>
    <mergeCell ref="BG12:BG16"/>
    <mergeCell ref="AF54:AF58"/>
    <mergeCell ref="AO54:AO58"/>
    <mergeCell ref="AF25:AK31"/>
    <mergeCell ref="AX26:AX30"/>
    <mergeCell ref="AX47:AX51"/>
    <mergeCell ref="A4:A10"/>
    <mergeCell ref="A60:A66"/>
    <mergeCell ref="B60:B66"/>
    <mergeCell ref="E47:E51"/>
    <mergeCell ref="E40:E44"/>
    <mergeCell ref="B46:B52"/>
    <mergeCell ref="B4:B10"/>
    <mergeCell ref="A11:A17"/>
    <mergeCell ref="E26:E30"/>
    <mergeCell ref="B11:B17"/>
    <mergeCell ref="E12:E16"/>
    <mergeCell ref="A46:A52"/>
    <mergeCell ref="BG19:BG23"/>
    <mergeCell ref="E19:E23"/>
    <mergeCell ref="N26:N30"/>
    <mergeCell ref="W18:AB24"/>
    <mergeCell ref="AF40:AF44"/>
    <mergeCell ref="AX33:AX37"/>
    <mergeCell ref="BG33:BG37"/>
    <mergeCell ref="A32:A38"/>
    <mergeCell ref="W33:W37"/>
    <mergeCell ref="AO32:AT38"/>
    <mergeCell ref="BG40:BG44"/>
    <mergeCell ref="AF33:AF37"/>
    <mergeCell ref="N40:N44"/>
    <mergeCell ref="N33:N37"/>
    <mergeCell ref="A39:A45"/>
    <mergeCell ref="A25:A31"/>
    <mergeCell ref="A18:A24"/>
    <mergeCell ref="B18:B24"/>
    <mergeCell ref="B25:B31"/>
    <mergeCell ref="A67:A73"/>
    <mergeCell ref="B67:B73"/>
    <mergeCell ref="A53:A59"/>
    <mergeCell ref="N61:N65"/>
    <mergeCell ref="E61:E65"/>
    <mergeCell ref="W40:W44"/>
    <mergeCell ref="N54:N58"/>
    <mergeCell ref="W61:W65"/>
    <mergeCell ref="W47:W51"/>
    <mergeCell ref="E54:E58"/>
    <mergeCell ref="CP75:DC76"/>
    <mergeCell ref="AX68:AX72"/>
    <mergeCell ref="BG68:BG72"/>
    <mergeCell ref="B39:B45"/>
    <mergeCell ref="B32:B38"/>
    <mergeCell ref="W68:W72"/>
    <mergeCell ref="AX39:BC45"/>
    <mergeCell ref="AO40:AO44"/>
    <mergeCell ref="E33:E37"/>
    <mergeCell ref="E68:E72"/>
    <mergeCell ref="B75:CK76"/>
    <mergeCell ref="AO68:AO72"/>
    <mergeCell ref="N68:N72"/>
    <mergeCell ref="W54:W58"/>
    <mergeCell ref="AF68:AF72"/>
    <mergeCell ref="AF61:AF65"/>
    <mergeCell ref="AX61:AX65"/>
    <mergeCell ref="BG61:BG65"/>
    <mergeCell ref="BP53:BU59"/>
    <mergeCell ref="B53:B59"/>
  </mergeCells>
  <dataValidations count="1">
    <dataValidation type="list" allowBlank="1" showInputMessage="1" showErrorMessage="1" sqref="CJ59 CJ52 CJ66 CJ10 CJ31 CJ38 CJ24 CJ17 CA59 CA52 CA10 CA31 CA38 CA73 CA24 CA17 CA45 CJ45 Y10 AH10 AQ10 AZ17 BI10 BR10 BR24 BI17 AZ24 AQ17 AH17 Y17 AH24 AQ24 AQ31 AQ45 BR52 AQ73 AZ73 AQ52 AZ38 AZ31 AZ10 BI24 BI31 BI38 BI45 BI73 BR17 BR45 BR38 BR31 BI66 AQ66 AZ66 AZ52 AQ59 AZ59 BI59 BR66 BR73 P10">
      <formula1>$C$10:$C$11</formula1>
    </dataValidation>
  </dataValidations>
  <printOptions horizontalCentered="1" verticalCentered="1"/>
  <pageMargins left="0" right="0" top="0" bottom="0" header="0.5118110236220472" footer="0"/>
  <pageSetup orientation="landscape" paperSize="9" scale="42" r:id="rId3"/>
  <colBreaks count="1" manualBreakCount="1">
    <brk id="107" max="75" man="1"/>
  </colBreaks>
  <legacyDrawing r:id="rId2"/>
</worksheet>
</file>

<file path=xl/worksheets/sheet3.xml><?xml version="1.0" encoding="utf-8"?>
<worksheet xmlns="http://schemas.openxmlformats.org/spreadsheetml/2006/main" xmlns:r="http://schemas.openxmlformats.org/officeDocument/2006/relationships">
  <sheetPr codeName="Sheet3"/>
  <dimension ref="A2:AS93"/>
  <sheetViews>
    <sheetView zoomScale="55" zoomScaleNormal="55" zoomScalePageLayoutView="0" workbookViewId="0" topLeftCell="A25">
      <selection activeCell="G1" sqref="G1"/>
    </sheetView>
  </sheetViews>
  <sheetFormatPr defaultColWidth="9.00390625" defaultRowHeight="13.5"/>
  <cols>
    <col min="1" max="1" width="7.25390625" style="0" customWidth="1"/>
    <col min="2" max="2" width="7.50390625" style="0" customWidth="1"/>
    <col min="3" max="3" width="3.50390625" style="0" hidden="1" customWidth="1"/>
    <col min="4" max="4" width="9.125" style="0" bestFit="1" customWidth="1"/>
    <col min="5" max="7" width="7.25390625" style="0" customWidth="1"/>
    <col min="8" max="8" width="8.625" style="0" customWidth="1"/>
    <col min="9" max="9" width="5.25390625" style="0" hidden="1" customWidth="1"/>
    <col min="10" max="10" width="9.125" style="22" bestFit="1" customWidth="1"/>
    <col min="11" max="11" width="8.125" style="22" customWidth="1"/>
    <col min="12" max="12" width="5.125" style="22" hidden="1" customWidth="1"/>
    <col min="13" max="13" width="6.50390625" style="273" bestFit="1" customWidth="1"/>
    <col min="14" max="14" width="6.50390625" style="0" customWidth="1"/>
    <col min="15" max="16" width="7.25390625" style="0" bestFit="1" customWidth="1"/>
    <col min="17" max="17" width="5.50390625" style="0" customWidth="1"/>
    <col min="18" max="18" width="7.375" style="0" customWidth="1"/>
    <col min="19" max="19" width="5.375" style="0" bestFit="1" customWidth="1"/>
    <col min="20" max="25" width="5.50390625" style="0" customWidth="1"/>
    <col min="26" max="45" width="3.25390625" style="0" customWidth="1"/>
  </cols>
  <sheetData>
    <row r="2" spans="4:5" ht="41.25">
      <c r="D2" s="21" t="s">
        <v>67</v>
      </c>
      <c r="E2" s="20"/>
    </row>
    <row r="3" spans="1:16" ht="12.75">
      <c r="A3" s="25"/>
      <c r="B3" s="25"/>
      <c r="C3" s="25"/>
      <c r="D3" s="25"/>
      <c r="E3" s="25"/>
      <c r="F3" s="25"/>
      <c r="G3" s="25"/>
      <c r="H3" s="25"/>
      <c r="I3" s="25"/>
      <c r="J3" s="25"/>
      <c r="K3" s="25"/>
      <c r="L3" s="25"/>
      <c r="M3" s="274"/>
      <c r="N3" s="23"/>
      <c r="O3" s="23"/>
      <c r="P3" s="25"/>
    </row>
    <row r="4" spans="1:16" ht="12.75">
      <c r="A4" s="24" t="s">
        <v>20</v>
      </c>
      <c r="B4" s="24" t="s">
        <v>19</v>
      </c>
      <c r="C4" s="24"/>
      <c r="D4" s="24" t="s">
        <v>0</v>
      </c>
      <c r="E4" s="24" t="s">
        <v>1</v>
      </c>
      <c r="F4" s="24" t="s">
        <v>2</v>
      </c>
      <c r="G4" s="24" t="s">
        <v>3</v>
      </c>
      <c r="H4" s="24" t="s">
        <v>51</v>
      </c>
      <c r="I4" s="24"/>
      <c r="J4" s="24" t="s">
        <v>4</v>
      </c>
      <c r="K4" s="24" t="s">
        <v>5</v>
      </c>
      <c r="L4" s="24"/>
      <c r="M4" s="275" t="s">
        <v>9</v>
      </c>
      <c r="N4" s="26" t="s">
        <v>48</v>
      </c>
      <c r="O4" s="26" t="s">
        <v>7</v>
      </c>
      <c r="P4" s="241" t="s">
        <v>8</v>
      </c>
    </row>
    <row r="5" spans="1:16" ht="12.75">
      <c r="A5" s="171">
        <f>'1次星取'!A4</f>
        <v>1</v>
      </c>
      <c r="B5" s="171" t="str">
        <f>'1次星取'!B4</f>
        <v>早稲田</v>
      </c>
      <c r="C5" s="171"/>
      <c r="D5" s="33">
        <f>'1次星取'!CP7</f>
        <v>3</v>
      </c>
      <c r="E5" s="33">
        <f>'1次星取'!CQ7</f>
        <v>6</v>
      </c>
      <c r="F5" s="33">
        <f>'1次星取'!CS7</f>
        <v>3</v>
      </c>
      <c r="G5" s="33">
        <f>'1次星取'!CT7</f>
        <v>0</v>
      </c>
      <c r="H5" s="33">
        <f>'1次星取'!CU7</f>
        <v>0</v>
      </c>
      <c r="I5" s="33">
        <f>'1次星取'!CV7</f>
        <v>9</v>
      </c>
      <c r="J5" s="33">
        <f>'1次星取'!CV7</f>
        <v>9</v>
      </c>
      <c r="K5" s="33">
        <f>'1次星取'!CW7</f>
        <v>0</v>
      </c>
      <c r="L5" s="33"/>
      <c r="M5" s="274">
        <f>'1次星取'!CY7</f>
        <v>100</v>
      </c>
      <c r="N5" s="172">
        <f>'1次星取'!DA7</f>
        <v>225</v>
      </c>
      <c r="O5" s="172">
        <f>'1次星取'!DB7</f>
        <v>163</v>
      </c>
      <c r="P5" s="242">
        <f>'1次星取'!DC7</f>
        <v>1.3803680981595092</v>
      </c>
    </row>
    <row r="6" spans="1:16" ht="12.75">
      <c r="A6" s="171">
        <f>'1次星取'!A67</f>
        <v>6</v>
      </c>
      <c r="B6" s="171" t="str">
        <f>'1次星取'!B67</f>
        <v>白鷗大</v>
      </c>
      <c r="C6" s="171"/>
      <c r="D6" s="33">
        <f>'1次星取'!CP70</f>
        <v>3</v>
      </c>
      <c r="E6" s="33">
        <f>'1次星取'!CQ70</f>
        <v>4</v>
      </c>
      <c r="F6" s="33">
        <f>'1次星取'!CS70</f>
        <v>1</v>
      </c>
      <c r="G6" s="33">
        <f>'1次星取'!CT70</f>
        <v>2</v>
      </c>
      <c r="H6" s="33">
        <f>'1次星取'!CU70</f>
        <v>0</v>
      </c>
      <c r="I6" s="33">
        <f>'1次星取'!CV70</f>
        <v>4</v>
      </c>
      <c r="J6" s="33">
        <f>'1次星取'!CV70</f>
        <v>4</v>
      </c>
      <c r="K6" s="33">
        <f>'1次星取'!CW70</f>
        <v>7</v>
      </c>
      <c r="L6" s="33"/>
      <c r="M6" s="274">
        <f>'1次星取'!CY70</f>
        <v>0.5714285714285714</v>
      </c>
      <c r="N6" s="172">
        <f>'1次星取'!DA70</f>
        <v>227</v>
      </c>
      <c r="O6" s="172">
        <f>'1次星取'!DB70</f>
        <v>250</v>
      </c>
      <c r="P6" s="242">
        <f>'1次星取'!DC70</f>
        <v>0.908</v>
      </c>
    </row>
    <row r="7" spans="1:16" ht="12.75">
      <c r="A7" s="171">
        <f>'1次星取'!A18</f>
        <v>3</v>
      </c>
      <c r="B7" s="171" t="str">
        <f>'1次星取'!B18</f>
        <v>日本大</v>
      </c>
      <c r="C7" s="171"/>
      <c r="D7" s="33">
        <f>'1次星取'!CP21</f>
        <v>3</v>
      </c>
      <c r="E7" s="33">
        <f>'1次星取'!CQ21</f>
        <v>6</v>
      </c>
      <c r="F7" s="33">
        <f>'1次星取'!CS21</f>
        <v>3</v>
      </c>
      <c r="G7" s="33">
        <f>'1次星取'!CT21</f>
        <v>0</v>
      </c>
      <c r="H7" s="33">
        <f>'1次星取'!CU21</f>
        <v>0</v>
      </c>
      <c r="I7" s="33">
        <f>'1次星取'!CV21</f>
        <v>9</v>
      </c>
      <c r="J7" s="33">
        <f>'1次星取'!CV21</f>
        <v>9</v>
      </c>
      <c r="K7" s="33">
        <f>'1次星取'!CW21</f>
        <v>1</v>
      </c>
      <c r="L7" s="33"/>
      <c r="M7" s="274">
        <f>'1次星取'!CY21</f>
        <v>9</v>
      </c>
      <c r="N7" s="172">
        <f>'1次星取'!DA21</f>
        <v>247</v>
      </c>
      <c r="O7" s="172">
        <f>'1次星取'!DB21</f>
        <v>177</v>
      </c>
      <c r="P7" s="242">
        <f>'1次星取'!DC21</f>
        <v>1.3954802259887005</v>
      </c>
    </row>
    <row r="8" spans="1:16" ht="12.75">
      <c r="A8" s="171">
        <f>'1次星取'!A11</f>
        <v>2</v>
      </c>
      <c r="B8" s="171" t="str">
        <f>'1次星取'!B11</f>
        <v>国士舘</v>
      </c>
      <c r="C8" s="171"/>
      <c r="D8" s="33">
        <f>'1次星取'!CP14</f>
        <v>3</v>
      </c>
      <c r="E8" s="33">
        <f>'1次星取'!CQ14</f>
        <v>6</v>
      </c>
      <c r="F8" s="33">
        <f>'1次星取'!CS14</f>
        <v>3</v>
      </c>
      <c r="G8" s="33">
        <f>'1次星取'!CT14</f>
        <v>0</v>
      </c>
      <c r="H8" s="33">
        <f>'1次星取'!CU14</f>
        <v>0</v>
      </c>
      <c r="I8" s="33">
        <f>'1次星取'!CV14</f>
        <v>9</v>
      </c>
      <c r="J8" s="33">
        <f>'1次星取'!CV14</f>
        <v>9</v>
      </c>
      <c r="K8" s="33">
        <f>'1次星取'!CW14</f>
        <v>0</v>
      </c>
      <c r="L8" s="33"/>
      <c r="M8" s="274">
        <f>'1次星取'!CY14</f>
        <v>100</v>
      </c>
      <c r="N8" s="172">
        <f>'1次星取'!DA14</f>
        <v>225</v>
      </c>
      <c r="O8" s="172">
        <f>'1次星取'!DB14</f>
        <v>173</v>
      </c>
      <c r="P8" s="242">
        <f>'1次星取'!DC14</f>
        <v>1.300578034682081</v>
      </c>
    </row>
    <row r="9" spans="1:16" ht="12.75">
      <c r="A9" s="171">
        <f>'1次星取'!A25</f>
        <v>5</v>
      </c>
      <c r="B9" s="171" t="str">
        <f>'1次星取'!B25</f>
        <v>大東文化</v>
      </c>
      <c r="C9" s="171"/>
      <c r="D9" s="33">
        <f>'1次星取'!CP28</f>
        <v>3</v>
      </c>
      <c r="E9" s="33">
        <f>'1次星取'!CQ28</f>
        <v>5</v>
      </c>
      <c r="F9" s="33">
        <f>'1次星取'!CS28</f>
        <v>2</v>
      </c>
      <c r="G9" s="33">
        <f>'1次星取'!CT28</f>
        <v>1</v>
      </c>
      <c r="H9" s="33">
        <f>'1次星取'!CU28</f>
        <v>0</v>
      </c>
      <c r="I9" s="33">
        <f>'1次星取'!CV28</f>
        <v>8</v>
      </c>
      <c r="J9" s="33">
        <f>'1次星取'!CV28</f>
        <v>8</v>
      </c>
      <c r="K9" s="33">
        <f>'1次星取'!CW28</f>
        <v>3</v>
      </c>
      <c r="L9" s="33"/>
      <c r="M9" s="274">
        <f>'1次星取'!CY28</f>
        <v>2.6666666666666665</v>
      </c>
      <c r="N9" s="172">
        <f>'1次星取'!DA28</f>
        <v>247</v>
      </c>
      <c r="O9" s="172">
        <f>'1次星取'!DB28</f>
        <v>192</v>
      </c>
      <c r="P9" s="242">
        <f>'1次星取'!DC28</f>
        <v>1.2864583333333333</v>
      </c>
    </row>
    <row r="10" spans="1:16" ht="12.75">
      <c r="A10" s="171">
        <f>'1次星取'!A53</f>
        <v>7</v>
      </c>
      <c r="B10" s="171" t="str">
        <f>'1次星取'!B53</f>
        <v>桜美林</v>
      </c>
      <c r="C10" s="171"/>
      <c r="D10" s="33">
        <f>'1次星取'!CP56</f>
        <v>3</v>
      </c>
      <c r="E10" s="33">
        <f>'1次星取'!CQ56</f>
        <v>3</v>
      </c>
      <c r="F10" s="33">
        <f>'1次星取'!CS56</f>
        <v>0</v>
      </c>
      <c r="G10" s="33">
        <f>'1次星取'!CT56</f>
        <v>3</v>
      </c>
      <c r="H10" s="33">
        <f>'1次星取'!CU56</f>
        <v>0</v>
      </c>
      <c r="I10" s="33">
        <f>'1次星取'!CV36</f>
        <v>0</v>
      </c>
      <c r="J10" s="33">
        <f>'1次星取'!CV56</f>
        <v>1</v>
      </c>
      <c r="K10" s="33">
        <f>'1次星取'!CW56</f>
        <v>9</v>
      </c>
      <c r="L10" s="33"/>
      <c r="M10" s="274">
        <f>'1次星取'!CY56</f>
        <v>0.1111111111111111</v>
      </c>
      <c r="N10" s="172">
        <f>'1次星取'!DA56</f>
        <v>195</v>
      </c>
      <c r="O10" s="172">
        <f>'1次星取'!DB56</f>
        <v>247</v>
      </c>
      <c r="P10" s="242">
        <f>'1次星取'!DC56</f>
        <v>0.7894736842105263</v>
      </c>
    </row>
    <row r="11" spans="1:16" ht="12.75">
      <c r="A11" s="171">
        <f>'1次星取'!A32</f>
        <v>4</v>
      </c>
      <c r="B11" s="171" t="str">
        <f>'1次星取'!B32</f>
        <v>都留文科</v>
      </c>
      <c r="C11" s="171"/>
      <c r="D11" s="33">
        <f>'1次星取'!CP35</f>
        <v>3</v>
      </c>
      <c r="E11" s="33">
        <f>'1次星取'!CQ35</f>
        <v>6</v>
      </c>
      <c r="F11" s="33">
        <f>'1次星取'!CS35</f>
        <v>3</v>
      </c>
      <c r="G11" s="33">
        <f>'1次星取'!CT35</f>
        <v>0</v>
      </c>
      <c r="H11" s="33">
        <f>'1次星取'!CU35</f>
        <v>0</v>
      </c>
      <c r="I11" s="33">
        <f>'1次星取'!CV35</f>
        <v>9</v>
      </c>
      <c r="J11" s="33">
        <f>'1次星取'!CV35</f>
        <v>9</v>
      </c>
      <c r="K11" s="33">
        <f>'1次星取'!CW35</f>
        <v>4</v>
      </c>
      <c r="L11" s="33"/>
      <c r="M11" s="274">
        <f>'1次星取'!CY35</f>
        <v>2.25</v>
      </c>
      <c r="N11" s="172">
        <f>'1次星取'!DA35</f>
        <v>286</v>
      </c>
      <c r="O11" s="172">
        <f>'1次星取'!DB35</f>
        <v>252</v>
      </c>
      <c r="P11" s="242">
        <f>'1次星取'!DC35</f>
        <v>1.1349206349206349</v>
      </c>
    </row>
    <row r="12" spans="1:16" ht="12.75">
      <c r="A12" s="171">
        <f>'1次星取'!A60</f>
        <v>9</v>
      </c>
      <c r="B12" s="171" t="str">
        <f>'1次星取'!B60</f>
        <v>神奈川</v>
      </c>
      <c r="C12" s="171"/>
      <c r="D12" s="33">
        <f>'1次星取'!CP63</f>
        <v>3</v>
      </c>
      <c r="E12" s="33">
        <f>'1次星取'!CQ63</f>
        <v>3</v>
      </c>
      <c r="F12" s="33">
        <f>'1次星取'!CS63</f>
        <v>0</v>
      </c>
      <c r="G12" s="33">
        <f>'1次星取'!CT63</f>
        <v>3</v>
      </c>
      <c r="H12" s="33">
        <f>'1次星取'!CU63</f>
        <v>0</v>
      </c>
      <c r="I12" s="33">
        <f>'1次星取'!CV37</f>
        <v>0</v>
      </c>
      <c r="J12" s="33">
        <f>'1次星取'!CV63</f>
        <v>1</v>
      </c>
      <c r="K12" s="33">
        <f>'1次星取'!CW63</f>
        <v>9</v>
      </c>
      <c r="L12" s="33"/>
      <c r="M12" s="274">
        <f>'1次星取'!CY63</f>
        <v>0.1111111111111111</v>
      </c>
      <c r="N12" s="172">
        <f>'1次星取'!DA63</f>
        <v>186</v>
      </c>
      <c r="O12" s="172">
        <f>'1次星取'!DB63</f>
        <v>247</v>
      </c>
      <c r="P12" s="242">
        <f>'1次星取'!DC63</f>
        <v>0.7530364372469636</v>
      </c>
    </row>
    <row r="13" spans="1:16" ht="12.75">
      <c r="A13" s="171">
        <f>'1次星取'!A39</f>
        <v>8</v>
      </c>
      <c r="B13" s="171" t="str">
        <f>'1次星取'!B39</f>
        <v>敬愛大</v>
      </c>
      <c r="C13" s="171"/>
      <c r="D13" s="33">
        <f>'1次星取'!CP42</f>
        <v>3</v>
      </c>
      <c r="E13" s="33">
        <f>'1次星取'!CQ42</f>
        <v>3</v>
      </c>
      <c r="F13" s="33">
        <f>'1次星取'!CS42</f>
        <v>0</v>
      </c>
      <c r="G13" s="33">
        <f>'1次星取'!CT42</f>
        <v>3</v>
      </c>
      <c r="H13" s="33">
        <f>'1次星取'!CU42</f>
        <v>0</v>
      </c>
      <c r="I13" s="33">
        <f>'1次星取'!CV42</f>
        <v>1</v>
      </c>
      <c r="J13" s="33">
        <f>'1次星取'!CV42</f>
        <v>1</v>
      </c>
      <c r="K13" s="33">
        <f>'1次星取'!CW42</f>
        <v>9</v>
      </c>
      <c r="L13" s="33"/>
      <c r="M13" s="274">
        <f>'1次星取'!CY42</f>
        <v>0.1111111111111111</v>
      </c>
      <c r="N13" s="172">
        <f>'1次星取'!DA42</f>
        <v>180</v>
      </c>
      <c r="O13" s="172">
        <f>'1次星取'!DB42</f>
        <v>238</v>
      </c>
      <c r="P13" s="242">
        <f>'1次星取'!DC42</f>
        <v>0.7563025210084033</v>
      </c>
    </row>
    <row r="14" spans="1:16" ht="12.75">
      <c r="A14" s="171">
        <f>'1次星取'!A46</f>
        <v>10</v>
      </c>
      <c r="B14" s="171" t="str">
        <f>'1次星取'!B46</f>
        <v>武蔵短期</v>
      </c>
      <c r="C14" s="171"/>
      <c r="D14" s="33">
        <f>'1次星取'!CP49</f>
        <v>3</v>
      </c>
      <c r="E14" s="33">
        <f>'1次星取'!CQ49</f>
        <v>3</v>
      </c>
      <c r="F14" s="33">
        <f>'1次星取'!CS49</f>
        <v>0</v>
      </c>
      <c r="G14" s="33">
        <f>'1次星取'!CT49</f>
        <v>3</v>
      </c>
      <c r="H14" s="33">
        <f>'1次星取'!CU49</f>
        <v>0</v>
      </c>
      <c r="I14" s="33">
        <f>'1次星取'!CV49</f>
        <v>0</v>
      </c>
      <c r="J14" s="33">
        <f>'1次星取'!CV49</f>
        <v>0</v>
      </c>
      <c r="K14" s="33">
        <f>'1次星取'!CW49</f>
        <v>9</v>
      </c>
      <c r="L14" s="33"/>
      <c r="M14" s="274">
        <f>'1次星取'!CY49</f>
        <v>0</v>
      </c>
      <c r="N14" s="172">
        <f>'1次星取'!DA49</f>
        <v>146</v>
      </c>
      <c r="O14" s="172">
        <f>'1次星取'!DB49</f>
        <v>225</v>
      </c>
      <c r="P14" s="242">
        <f>'1次星取'!DC49</f>
        <v>0.6488888888888888</v>
      </c>
    </row>
    <row r="15" ht="12.75">
      <c r="L15"/>
    </row>
    <row r="16" ht="13.5" thickBot="1">
      <c r="L16"/>
    </row>
    <row r="17" spans="1:14" ht="13.5" thickBot="1">
      <c r="A17" s="243" t="s">
        <v>53</v>
      </c>
      <c r="B17" s="243"/>
      <c r="C17" s="244"/>
      <c r="D17" s="244"/>
      <c r="E17" s="244"/>
      <c r="F17" s="244"/>
      <c r="G17" s="244"/>
      <c r="H17" s="244"/>
      <c r="I17" s="244"/>
      <c r="J17" s="244"/>
      <c r="K17" s="244"/>
      <c r="L17" s="244"/>
      <c r="M17" s="276"/>
      <c r="N17" s="588" t="s">
        <v>72</v>
      </c>
    </row>
    <row r="18" spans="1:23" ht="12.75">
      <c r="A18" s="201" t="s">
        <v>11</v>
      </c>
      <c r="B18" s="202" t="s">
        <v>19</v>
      </c>
      <c r="C18" s="25"/>
      <c r="D18" s="25" t="s">
        <v>0</v>
      </c>
      <c r="E18" s="25" t="s">
        <v>54</v>
      </c>
      <c r="F18" s="24" t="s">
        <v>2</v>
      </c>
      <c r="G18" s="24" t="s">
        <v>3</v>
      </c>
      <c r="H18" s="24" t="s">
        <v>1</v>
      </c>
      <c r="I18" s="24" t="s">
        <v>55</v>
      </c>
      <c r="J18" s="24" t="s">
        <v>4</v>
      </c>
      <c r="K18" s="24" t="s">
        <v>5</v>
      </c>
      <c r="L18" s="24" t="s">
        <v>56</v>
      </c>
      <c r="M18" s="277" t="s">
        <v>9</v>
      </c>
      <c r="N18" s="589"/>
      <c r="R18" s="205"/>
      <c r="S18" s="199" t="s">
        <v>0</v>
      </c>
      <c r="T18" s="206" t="s">
        <v>57</v>
      </c>
      <c r="U18" s="206" t="s">
        <v>58</v>
      </c>
      <c r="V18" s="199" t="s">
        <v>4</v>
      </c>
      <c r="W18" s="200" t="s">
        <v>5</v>
      </c>
    </row>
    <row r="19" spans="1:23" ht="12.75">
      <c r="A19" s="201">
        <f>RANK(C19,$C$19:$C$28,1)</f>
        <v>4</v>
      </c>
      <c r="B19" s="202" t="str">
        <f>'１次入力'!B2</f>
        <v>早稲田</v>
      </c>
      <c r="C19" s="25">
        <f>I19*10+L19</f>
        <v>41</v>
      </c>
      <c r="D19" s="172">
        <f aca="true" t="shared" si="0" ref="D19:D25">F19+G19</f>
        <v>10</v>
      </c>
      <c r="E19" s="172">
        <f aca="true" t="shared" si="1" ref="E19:E24">7-D19</f>
        <v>-3</v>
      </c>
      <c r="F19" s="172">
        <f>$T$19+'1次星取'!$CS$7</f>
        <v>6</v>
      </c>
      <c r="G19" s="172">
        <f>$U$19+'1次星取'!$CT$7</f>
        <v>4</v>
      </c>
      <c r="H19" s="210">
        <f>($T$19*2)+$U$19+'1次星取'!$CQ$7</f>
        <v>16</v>
      </c>
      <c r="I19" s="25">
        <f>RANK(H19,$H$19:$H$28,0)</f>
        <v>4</v>
      </c>
      <c r="J19" s="237">
        <f>$V$19+'1次星取'!CV7</f>
        <v>30</v>
      </c>
      <c r="K19" s="237">
        <f>$W$19+'1次星取'!CW7</f>
        <v>6</v>
      </c>
      <c r="L19" s="25">
        <f>RANK(M19,$M$19:$M$28,0)</f>
        <v>1</v>
      </c>
      <c r="M19" s="278">
        <f>IF(ISERROR(J19/K19),100,(J19/K19))</f>
        <v>5</v>
      </c>
      <c r="N19" s="259">
        <f>'1次星取'!DA7-'1次星取'!DB7</f>
        <v>62</v>
      </c>
      <c r="R19" s="207" t="str">
        <f>'１次入力'!B2</f>
        <v>早稲田</v>
      </c>
      <c r="S19" s="24">
        <f>SUM(T19:U19)</f>
        <v>7</v>
      </c>
      <c r="T19" s="24">
        <f>COUNTIF($J$31:$J$70,'１次入力'!B2)</f>
        <v>3</v>
      </c>
      <c r="U19" s="24">
        <f>COUNTIF($K$31:$K$70,'１次入力'!B2)</f>
        <v>4</v>
      </c>
      <c r="V19" s="208">
        <f>Z54</f>
        <v>21</v>
      </c>
      <c r="W19" s="209">
        <f>AA54</f>
        <v>6</v>
      </c>
    </row>
    <row r="20" spans="1:23" ht="12.75">
      <c r="A20" s="201">
        <f aca="true" t="shared" si="2" ref="A20:A25">RANK(C20,$C$19:$C$28,1)</f>
        <v>1</v>
      </c>
      <c r="B20" s="202" t="str">
        <f>'１次入力'!B4</f>
        <v>日本大</v>
      </c>
      <c r="C20" s="25">
        <f aca="true" t="shared" si="3" ref="C20:C25">I20*10+L20</f>
        <v>12</v>
      </c>
      <c r="D20" s="172">
        <f t="shared" si="0"/>
        <v>10</v>
      </c>
      <c r="E20" s="172">
        <f t="shared" si="1"/>
        <v>-3</v>
      </c>
      <c r="F20" s="172">
        <f>$T$21+'1次星取'!$CS$21</f>
        <v>8</v>
      </c>
      <c r="G20" s="172">
        <f>$U$21+'1次星取'!$CT$21</f>
        <v>2</v>
      </c>
      <c r="H20" s="210">
        <f>($T$21*2)+$U$21+'1次星取'!$CQ$21</f>
        <v>18</v>
      </c>
      <c r="I20" s="25">
        <f aca="true" t="shared" si="4" ref="I20:I26">RANK(H20,$H$19:$H$28,0)</f>
        <v>1</v>
      </c>
      <c r="J20" s="172">
        <f>$V$21+'1次星取'!CV21</f>
        <v>26</v>
      </c>
      <c r="K20" s="237">
        <f>$W$21+'1次星取'!CW21</f>
        <v>7</v>
      </c>
      <c r="L20" s="25">
        <f aca="true" t="shared" si="5" ref="L20:L28">RANK(M20,$M$19:$M$28,0)</f>
        <v>2</v>
      </c>
      <c r="M20" s="278">
        <f aca="true" t="shared" si="6" ref="M20:M28">IF(ISERROR(J20/K20),100,(J20/K20))</f>
        <v>3.7142857142857144</v>
      </c>
      <c r="N20" s="259">
        <f>'1次星取'!DA21-'1次星取'!DB21</f>
        <v>70</v>
      </c>
      <c r="R20" s="207" t="str">
        <f>'１次入力'!B3</f>
        <v>国士舘</v>
      </c>
      <c r="S20" s="24">
        <f aca="true" t="shared" si="7" ref="S20:S26">SUM(T20:U20)</f>
        <v>6</v>
      </c>
      <c r="T20" s="24">
        <f>COUNTIF($J$31:$J$70,'１次入力'!B3)</f>
        <v>3</v>
      </c>
      <c r="U20" s="24">
        <f>COUNTIF($K$31:$K$70,'１次入力'!B3)</f>
        <v>3</v>
      </c>
      <c r="V20" s="208">
        <f>AB54</f>
        <v>16</v>
      </c>
      <c r="W20" s="209">
        <f>AC54</f>
        <v>11</v>
      </c>
    </row>
    <row r="21" spans="1:23" ht="12.75">
      <c r="A21" s="201">
        <f t="shared" si="2"/>
        <v>5</v>
      </c>
      <c r="B21" s="202" t="str">
        <f>'１次入力'!B3</f>
        <v>国士舘</v>
      </c>
      <c r="C21" s="25">
        <f t="shared" si="3"/>
        <v>53</v>
      </c>
      <c r="D21" s="172">
        <f t="shared" si="0"/>
        <v>9</v>
      </c>
      <c r="E21" s="172">
        <f t="shared" si="1"/>
        <v>-2</v>
      </c>
      <c r="F21" s="172">
        <f>$T$20+'1次星取'!$CS$14</f>
        <v>6</v>
      </c>
      <c r="G21" s="172">
        <f>$U$20+'1次星取'!$CT$14</f>
        <v>3</v>
      </c>
      <c r="H21" s="210">
        <f>($T$20*2)+$U$20+'1次星取'!$CQ$14</f>
        <v>15</v>
      </c>
      <c r="I21" s="25">
        <f t="shared" si="4"/>
        <v>5</v>
      </c>
      <c r="J21" s="237">
        <f>$V$20+'1次星取'!CV14</f>
        <v>25</v>
      </c>
      <c r="K21" s="237">
        <f>$W$20+'1次星取'!CW14</f>
        <v>11</v>
      </c>
      <c r="L21" s="25">
        <f t="shared" si="5"/>
        <v>3</v>
      </c>
      <c r="M21" s="278">
        <f t="shared" si="6"/>
        <v>2.272727272727273</v>
      </c>
      <c r="N21" s="259">
        <f>'1次星取'!DA14-'1次星取'!DB14</f>
        <v>52</v>
      </c>
      <c r="R21" s="207" t="str">
        <f>'１次入力'!B4</f>
        <v>日本大</v>
      </c>
      <c r="S21" s="24">
        <f t="shared" si="7"/>
        <v>7</v>
      </c>
      <c r="T21" s="24">
        <f>COUNTIF($J$31:$J$70,'１次入力'!B4)</f>
        <v>5</v>
      </c>
      <c r="U21" s="24">
        <f>COUNTIF($K$31:$K$70,'１次入力'!B4)</f>
        <v>2</v>
      </c>
      <c r="V21" s="210">
        <f>AD54</f>
        <v>17</v>
      </c>
      <c r="W21" s="211">
        <f>AE54</f>
        <v>6</v>
      </c>
    </row>
    <row r="22" spans="1:23" ht="12.75">
      <c r="A22" s="201">
        <f t="shared" si="2"/>
        <v>6</v>
      </c>
      <c r="B22" s="202" t="str">
        <f>'１次入力'!B9</f>
        <v>桜美林</v>
      </c>
      <c r="C22" s="25">
        <f t="shared" si="3"/>
        <v>57</v>
      </c>
      <c r="D22" s="172">
        <f t="shared" si="0"/>
        <v>10</v>
      </c>
      <c r="E22" s="172">
        <f t="shared" si="1"/>
        <v>-3</v>
      </c>
      <c r="F22" s="172">
        <f>$T$26+'1次星取'!$CS$70</f>
        <v>5</v>
      </c>
      <c r="G22" s="172">
        <f>$U$26+'1次星取'!$CT$70</f>
        <v>5</v>
      </c>
      <c r="H22" s="210">
        <f>($T$26*2)+$U$26+'1次星取'!$CQ$70</f>
        <v>15</v>
      </c>
      <c r="I22" s="25">
        <f t="shared" si="4"/>
        <v>5</v>
      </c>
      <c r="J22" s="237">
        <f>$V$26+'1次星取'!CV70</f>
        <v>20</v>
      </c>
      <c r="K22" s="237">
        <f>$W$26+'1次星取'!CW70</f>
        <v>23</v>
      </c>
      <c r="L22" s="25">
        <f t="shared" si="5"/>
        <v>7</v>
      </c>
      <c r="M22" s="278">
        <f t="shared" si="6"/>
        <v>0.8695652173913043</v>
      </c>
      <c r="N22" s="259">
        <f>'1次星取'!DA70-'1次星取'!DB70</f>
        <v>-23</v>
      </c>
      <c r="R22" s="207" t="str">
        <f>'１次入力'!B5</f>
        <v>大東文化</v>
      </c>
      <c r="S22" s="24">
        <f t="shared" si="7"/>
        <v>8</v>
      </c>
      <c r="T22" s="24">
        <f>COUNTIF($J$31:$J$70,'１次入力'!B5)</f>
        <v>4</v>
      </c>
      <c r="U22" s="24">
        <f>COUNTIF($K$31:$K$70,'１次入力'!B5)</f>
        <v>4</v>
      </c>
      <c r="V22" s="208">
        <f>AF54</f>
        <v>17</v>
      </c>
      <c r="W22" s="209">
        <f>AG54</f>
        <v>15</v>
      </c>
    </row>
    <row r="23" spans="1:23" ht="12.75">
      <c r="A23" s="201">
        <f t="shared" si="2"/>
        <v>3</v>
      </c>
      <c r="B23" s="202" t="str">
        <f>'１次入力'!B5</f>
        <v>大東文化</v>
      </c>
      <c r="C23" s="25">
        <f t="shared" si="3"/>
        <v>35</v>
      </c>
      <c r="D23" s="172">
        <f t="shared" si="0"/>
        <v>11</v>
      </c>
      <c r="E23" s="172">
        <f t="shared" si="1"/>
        <v>-4</v>
      </c>
      <c r="F23" s="172">
        <f>$T$22+'1次星取'!$CS$28</f>
        <v>6</v>
      </c>
      <c r="G23" s="172">
        <f>$U$22+'1次星取'!$CT$28</f>
        <v>5</v>
      </c>
      <c r="H23" s="210">
        <f>($T$22*2)+$U$22+'1次星取'!$CQ$28</f>
        <v>17</v>
      </c>
      <c r="I23" s="25">
        <f t="shared" si="4"/>
        <v>3</v>
      </c>
      <c r="J23" s="237">
        <f>$V$22+'1次星取'!CV28</f>
        <v>25</v>
      </c>
      <c r="K23" s="237">
        <f>$W$22+'1次星取'!CW28</f>
        <v>18</v>
      </c>
      <c r="L23" s="25">
        <f t="shared" si="5"/>
        <v>5</v>
      </c>
      <c r="M23" s="278">
        <f t="shared" si="6"/>
        <v>1.3888888888888888</v>
      </c>
      <c r="N23" s="259">
        <f>'1次星取'!DA28-'1次星取'!DB28</f>
        <v>55</v>
      </c>
      <c r="R23" s="207" t="str">
        <f>'１次入力'!B6</f>
        <v>都留文科</v>
      </c>
      <c r="S23" s="24">
        <f t="shared" si="7"/>
        <v>7</v>
      </c>
      <c r="T23" s="24">
        <f>COUNTIF($J$31:$J$70,'１次入力'!B6)</f>
        <v>5</v>
      </c>
      <c r="U23" s="24">
        <f>COUNTIF($K$31:$K$70,'１次入力'!B6)</f>
        <v>2</v>
      </c>
      <c r="V23" s="208">
        <f>AH54</f>
        <v>9</v>
      </c>
      <c r="W23" s="209">
        <f>AI54</f>
        <v>15</v>
      </c>
    </row>
    <row r="24" spans="1:23" ht="12.75">
      <c r="A24" s="201">
        <f t="shared" si="2"/>
        <v>2</v>
      </c>
      <c r="B24" s="202" t="str">
        <f>'１次入力'!B6</f>
        <v>都留文科</v>
      </c>
      <c r="C24" s="25">
        <f t="shared" si="3"/>
        <v>16</v>
      </c>
      <c r="D24" s="172">
        <f t="shared" si="0"/>
        <v>10</v>
      </c>
      <c r="E24" s="172">
        <f t="shared" si="1"/>
        <v>-3</v>
      </c>
      <c r="F24" s="172">
        <f>$T$23+'1次星取'!$CS$35</f>
        <v>8</v>
      </c>
      <c r="G24" s="172">
        <f>$U$23+'1次星取'!$CT$35</f>
        <v>2</v>
      </c>
      <c r="H24" s="210">
        <f>($T$23*2)+$U$23+'1次星取'!$CQ$35</f>
        <v>18</v>
      </c>
      <c r="I24" s="25">
        <f t="shared" si="4"/>
        <v>1</v>
      </c>
      <c r="J24" s="237">
        <f>$V$23+'1次星取'!CV35</f>
        <v>18</v>
      </c>
      <c r="K24" s="237">
        <f>$W$23+'1次星取'!CW35</f>
        <v>19</v>
      </c>
      <c r="L24" s="25">
        <f t="shared" si="5"/>
        <v>6</v>
      </c>
      <c r="M24" s="278">
        <f t="shared" si="6"/>
        <v>0.9473684210526315</v>
      </c>
      <c r="N24" s="259">
        <f>'1次星取'!DA35-'1次星取'!DB35</f>
        <v>34</v>
      </c>
      <c r="R24" s="207" t="str">
        <f>'１次入力'!B7</f>
        <v>敬愛大</v>
      </c>
      <c r="S24" s="24">
        <f t="shared" si="7"/>
        <v>7</v>
      </c>
      <c r="T24" s="24">
        <f>COUNTIF($J$31:$J$70,'１次入力'!B7)</f>
        <v>5</v>
      </c>
      <c r="U24" s="24">
        <f>COUNTIF($K$31:$K$70,'１次入力'!B7)</f>
        <v>2</v>
      </c>
      <c r="V24" s="208">
        <f>AJ54</f>
        <v>9</v>
      </c>
      <c r="W24" s="209">
        <f>AK54</f>
        <v>18</v>
      </c>
    </row>
    <row r="25" spans="1:23" ht="12.75">
      <c r="A25" s="201">
        <f t="shared" si="2"/>
        <v>7</v>
      </c>
      <c r="B25" s="202" t="str">
        <f>'１次入力'!B7</f>
        <v>敬愛大</v>
      </c>
      <c r="C25" s="25">
        <f t="shared" si="3"/>
        <v>58</v>
      </c>
      <c r="D25" s="172">
        <f t="shared" si="0"/>
        <v>10</v>
      </c>
      <c r="E25" s="172">
        <f>7-D25</f>
        <v>-3</v>
      </c>
      <c r="F25" s="172">
        <f>$T$24+'1次星取'!$CS$42</f>
        <v>5</v>
      </c>
      <c r="G25" s="172">
        <f>$U$24+'1次星取'!$CT$42</f>
        <v>5</v>
      </c>
      <c r="H25" s="210">
        <f>($T$24*2)+$U$24+'1次星取'!$CQ$42</f>
        <v>15</v>
      </c>
      <c r="I25" s="25">
        <f t="shared" si="4"/>
        <v>5</v>
      </c>
      <c r="J25" s="237">
        <f>$V$24+'1次星取'!CV42</f>
        <v>10</v>
      </c>
      <c r="K25" s="237">
        <f>$W$24+'1次星取'!CW42</f>
        <v>27</v>
      </c>
      <c r="L25" s="25">
        <f t="shared" si="5"/>
        <v>8</v>
      </c>
      <c r="M25" s="278">
        <f t="shared" si="6"/>
        <v>0.37037037037037035</v>
      </c>
      <c r="N25" s="259">
        <f>'1次星取'!DA42-'1次星取'!DB42</f>
        <v>-58</v>
      </c>
      <c r="R25" s="207" t="str">
        <f>'１次入力'!B8</f>
        <v>武蔵短期</v>
      </c>
      <c r="S25" s="24">
        <f t="shared" si="7"/>
        <v>7</v>
      </c>
      <c r="T25" s="24">
        <f>COUNTIF($J$31:$J$70,'１次入力'!B8)</f>
        <v>1</v>
      </c>
      <c r="U25" s="24">
        <f>COUNTIF($K$31:$K$70,'１次入力'!B8)</f>
        <v>6</v>
      </c>
      <c r="V25" s="208">
        <f>AL54</f>
        <v>0</v>
      </c>
      <c r="W25" s="209">
        <f>AM54</f>
        <v>21</v>
      </c>
    </row>
    <row r="26" spans="1:23" ht="12.75">
      <c r="A26" s="201">
        <f>RANK(C26,$C$19:$C$28,1)</f>
        <v>10</v>
      </c>
      <c r="B26" s="391" t="str">
        <f>'１次入力'!B8</f>
        <v>武蔵短期</v>
      </c>
      <c r="C26" s="366">
        <f>I26*10+L26</f>
        <v>110</v>
      </c>
      <c r="D26" s="392">
        <f>F26+G26</f>
        <v>10</v>
      </c>
      <c r="E26" s="392">
        <f>7-D26</f>
        <v>-3</v>
      </c>
      <c r="F26" s="392">
        <f>$T$25+'1次星取'!$CS$49</f>
        <v>1</v>
      </c>
      <c r="G26" s="392">
        <f>$U$25+'1次星取'!$CT$49</f>
        <v>9</v>
      </c>
      <c r="H26" s="393">
        <f>($T$25*2)+$U$25+'1次星取'!$CQ$49</f>
        <v>11</v>
      </c>
      <c r="I26" s="25">
        <f t="shared" si="4"/>
        <v>10</v>
      </c>
      <c r="J26" s="394">
        <f>$V$25+'1次星取'!CV49</f>
        <v>0</v>
      </c>
      <c r="K26" s="394">
        <f>$W$25+'1次星取'!CW49</f>
        <v>30</v>
      </c>
      <c r="L26" s="25">
        <f t="shared" si="5"/>
        <v>10</v>
      </c>
      <c r="M26" s="395">
        <f t="shared" si="6"/>
        <v>0</v>
      </c>
      <c r="N26" s="396">
        <f>'1次星取'!DA49-'1次星取'!DB49</f>
        <v>-79</v>
      </c>
      <c r="R26" s="398" t="str">
        <f>'１次入力'!B9</f>
        <v>桜美林</v>
      </c>
      <c r="S26" s="368">
        <f t="shared" si="7"/>
        <v>7</v>
      </c>
      <c r="T26" s="368">
        <f>COUNTIF($J$31:$J$70,'１次入力'!B9)</f>
        <v>4</v>
      </c>
      <c r="U26" s="368">
        <f>COUNTIF($K$31:$K$70,'１次入力'!B9)</f>
        <v>3</v>
      </c>
      <c r="V26" s="399">
        <f>AN54</f>
        <v>16</v>
      </c>
      <c r="W26" s="400">
        <f>AO54</f>
        <v>16</v>
      </c>
    </row>
    <row r="27" spans="1:23" ht="12.75">
      <c r="A27" s="201">
        <f>RANK(C27,$C$19:$C$28,1)</f>
        <v>9</v>
      </c>
      <c r="B27" s="202" t="str">
        <f>'１次入力'!B10</f>
        <v>神奈川</v>
      </c>
      <c r="C27" s="366">
        <f>I27*10+L27</f>
        <v>89</v>
      </c>
      <c r="D27" s="392">
        <f>F27+G27</f>
        <v>10</v>
      </c>
      <c r="E27" s="392">
        <f>7-D27</f>
        <v>-3</v>
      </c>
      <c r="F27" s="392">
        <f>$T$27+'1次星取'!$CS$63</f>
        <v>3</v>
      </c>
      <c r="G27" s="392">
        <f>$U$27+'1次星取'!$CT$63</f>
        <v>7</v>
      </c>
      <c r="H27" s="210">
        <f>($T$27*2)+$U$27+'1次星取'!$CQ$63</f>
        <v>13</v>
      </c>
      <c r="I27" s="25">
        <f>RANK(H27,$H$19:$H$28,0)</f>
        <v>8</v>
      </c>
      <c r="J27" s="394">
        <f>$V$27+'1次星取'!CV63</f>
        <v>7</v>
      </c>
      <c r="K27" s="394">
        <f>$W$27+'1次星取'!CW63</f>
        <v>26</v>
      </c>
      <c r="L27" s="25">
        <f>RANK(M27,$M$19:$M$28,0)</f>
        <v>9</v>
      </c>
      <c r="M27" s="278">
        <f>IF(ISERROR(J27/K27),100,(J27/K27))</f>
        <v>0.2692307692307692</v>
      </c>
      <c r="N27" s="396">
        <f>'1次星取'!DA63-'1次星取'!DB63</f>
        <v>-61</v>
      </c>
      <c r="R27" s="398" t="str">
        <f>'１次入力'!B10</f>
        <v>神奈川</v>
      </c>
      <c r="S27" s="368">
        <f>SUM(T27:U27)</f>
        <v>7</v>
      </c>
      <c r="T27" s="368">
        <f>COUNTIF($J$31:$J$70,'１次入力'!B10)</f>
        <v>3</v>
      </c>
      <c r="U27" s="368">
        <f>COUNTIF($K$31:$K$70,'１次入力'!B10)</f>
        <v>4</v>
      </c>
      <c r="V27" s="208">
        <f>AP54</f>
        <v>6</v>
      </c>
      <c r="W27" s="209">
        <f>AQ54</f>
        <v>17</v>
      </c>
    </row>
    <row r="28" spans="1:23" ht="13.5" thickBot="1">
      <c r="A28" s="239">
        <f>RANK(C28,$C$19:$C$28,1)</f>
        <v>8</v>
      </c>
      <c r="B28" s="236" t="str">
        <f>'１次入力'!B11</f>
        <v>白鷗大</v>
      </c>
      <c r="C28" s="203">
        <f>I28*10+L28</f>
        <v>84</v>
      </c>
      <c r="D28" s="204">
        <f>F28+G28</f>
        <v>10</v>
      </c>
      <c r="E28" s="204">
        <f>7-D28</f>
        <v>-3</v>
      </c>
      <c r="F28" s="204">
        <f>$T$28+'1次星取'!$CS$70</f>
        <v>3</v>
      </c>
      <c r="G28" s="204">
        <f>$U$28+'1次星取'!$CT$70</f>
        <v>7</v>
      </c>
      <c r="H28" s="240">
        <f>($T$28*2)+$U$28+'1次星取'!$CQ$70</f>
        <v>13</v>
      </c>
      <c r="I28" s="203">
        <f>RANK(H28,$H$19:$H$28,0)</f>
        <v>8</v>
      </c>
      <c r="J28" s="238">
        <f>$V$28+'1次星取'!CV70</f>
        <v>25</v>
      </c>
      <c r="K28" s="238">
        <f>$W$28+'1次星取'!CW70</f>
        <v>14</v>
      </c>
      <c r="L28" s="203">
        <f t="shared" si="5"/>
        <v>4</v>
      </c>
      <c r="M28" s="397">
        <f t="shared" si="6"/>
        <v>1.7857142857142858</v>
      </c>
      <c r="N28" s="260">
        <f>'1次星取'!DA70-'1次星取'!DB70</f>
        <v>-23</v>
      </c>
      <c r="R28" s="235" t="str">
        <f>'１次入力'!B11</f>
        <v>白鷗大</v>
      </c>
      <c r="S28" s="212">
        <f>SUM(T28:U28)</f>
        <v>7</v>
      </c>
      <c r="T28" s="212">
        <f>COUNTIF($J$31:$J$70,'１次入力'!B11)</f>
        <v>2</v>
      </c>
      <c r="U28" s="212">
        <f>COUNTIF($K$31:$K$70,'１次入力'!B11)</f>
        <v>5</v>
      </c>
      <c r="V28" s="213">
        <f>AR54</f>
        <v>21</v>
      </c>
      <c r="W28" s="214">
        <f>AS54</f>
        <v>7</v>
      </c>
    </row>
    <row r="29" ht="13.5" thickBot="1"/>
    <row r="30" spans="2:44" ht="13.5" thickBot="1">
      <c r="B30" s="215"/>
      <c r="C30" s="216"/>
      <c r="D30" s="581" t="s">
        <v>59</v>
      </c>
      <c r="E30" s="582"/>
      <c r="F30" s="582"/>
      <c r="G30" s="582"/>
      <c r="H30" s="583"/>
      <c r="I30" s="217"/>
      <c r="J30" s="218" t="s">
        <v>57</v>
      </c>
      <c r="K30" s="219" t="s">
        <v>58</v>
      </c>
      <c r="N30" s="22"/>
      <c r="O30" s="22"/>
      <c r="P30" s="22"/>
      <c r="Q30" s="22"/>
      <c r="R30" s="22"/>
      <c r="S30" s="22"/>
      <c r="T30" s="22"/>
      <c r="U30" s="22"/>
      <c r="V30" s="22"/>
      <c r="W30" s="22"/>
      <c r="X30" s="22"/>
      <c r="Y30" s="22"/>
      <c r="Z30" s="591" t="str">
        <f>'１次入力'!B2</f>
        <v>早稲田</v>
      </c>
      <c r="AA30" s="591"/>
      <c r="AB30" s="590" t="str">
        <f>'１次入力'!B3</f>
        <v>国士舘</v>
      </c>
      <c r="AC30" s="590"/>
      <c r="AD30" s="590" t="str">
        <f>'１次入力'!B4</f>
        <v>日本大</v>
      </c>
      <c r="AE30" s="590"/>
      <c r="AF30" s="590" t="str">
        <f>'１次入力'!B5</f>
        <v>大東文化</v>
      </c>
      <c r="AG30" s="590"/>
      <c r="AH30" s="590" t="str">
        <f>'１次入力'!B6</f>
        <v>都留文科</v>
      </c>
      <c r="AI30" s="590"/>
      <c r="AJ30" s="590" t="str">
        <f>'１次入力'!B7</f>
        <v>敬愛大</v>
      </c>
      <c r="AK30" s="590"/>
      <c r="AL30" s="590" t="str">
        <f>'１次入力'!B8</f>
        <v>武蔵短期</v>
      </c>
      <c r="AM30" s="590"/>
      <c r="AN30" s="590" t="str">
        <f>'１次入力'!B9</f>
        <v>桜美林</v>
      </c>
      <c r="AO30" s="590"/>
      <c r="AP30" t="str">
        <f>'１次入力'!B10</f>
        <v>神奈川</v>
      </c>
      <c r="AR30" t="str">
        <f>'１次入力'!B11</f>
        <v>白鷗大</v>
      </c>
    </row>
    <row r="31" spans="2:45" ht="12.75">
      <c r="B31" s="584" t="s">
        <v>61</v>
      </c>
      <c r="C31" s="220"/>
      <c r="D31" s="199" t="str">
        <f>'１次入力'!D13</f>
        <v>国士舘</v>
      </c>
      <c r="E31" s="221">
        <v>2</v>
      </c>
      <c r="F31" s="199" t="s">
        <v>60</v>
      </c>
      <c r="G31" s="221">
        <v>3</v>
      </c>
      <c r="H31" s="199" t="str">
        <f>'１次入力'!J13</f>
        <v>桜美林</v>
      </c>
      <c r="I31" s="199"/>
      <c r="J31" s="218" t="str">
        <f>IF(E31="","",IF(E31&lt;G31,H31,D31))</f>
        <v>桜美林</v>
      </c>
      <c r="K31" s="219" t="str">
        <f aca="true" t="shared" si="8" ref="K31:K45">IF(E31="","",IF(E31&lt;G31,D31,H31))</f>
        <v>国士舘</v>
      </c>
      <c r="N31" s="22"/>
      <c r="O31" s="22"/>
      <c r="P31" s="22"/>
      <c r="Q31" s="22"/>
      <c r="R31" s="22"/>
      <c r="S31" s="22"/>
      <c r="T31" s="22"/>
      <c r="U31" s="22"/>
      <c r="V31" s="22"/>
      <c r="W31" s="22"/>
      <c r="X31" s="250"/>
      <c r="Y31" s="22"/>
      <c r="Z31" s="389">
        <f>E35</f>
        <v>3</v>
      </c>
      <c r="AA31">
        <f>G35</f>
        <v>0</v>
      </c>
      <c r="AB31" s="389">
        <f>E34</f>
        <v>3</v>
      </c>
      <c r="AC31">
        <f>G34</f>
        <v>0</v>
      </c>
      <c r="AD31" s="389">
        <f>E33</f>
        <v>3</v>
      </c>
      <c r="AE31">
        <f>G33</f>
        <v>0</v>
      </c>
      <c r="AF31" s="389">
        <f>E32</f>
        <v>3</v>
      </c>
      <c r="AG31">
        <f>G32</f>
        <v>1</v>
      </c>
      <c r="AH31" s="389">
        <f>G32</f>
        <v>1</v>
      </c>
      <c r="AI31">
        <f>E32</f>
        <v>3</v>
      </c>
      <c r="AJ31" s="389">
        <f>G33</f>
        <v>0</v>
      </c>
      <c r="AK31">
        <f>E33</f>
        <v>3</v>
      </c>
      <c r="AL31" s="389">
        <f>G34</f>
        <v>0</v>
      </c>
      <c r="AM31">
        <f>E34</f>
        <v>3</v>
      </c>
      <c r="AN31" s="389">
        <f>E31</f>
        <v>2</v>
      </c>
      <c r="AO31">
        <f>G31</f>
        <v>3</v>
      </c>
      <c r="AP31" s="389">
        <f>G35</f>
        <v>0</v>
      </c>
      <c r="AQ31">
        <f>E35</f>
        <v>3</v>
      </c>
      <c r="AR31" s="389">
        <f>G31</f>
        <v>3</v>
      </c>
      <c r="AS31">
        <f>E31</f>
        <v>2</v>
      </c>
    </row>
    <row r="32" spans="2:44" ht="12.75">
      <c r="B32" s="585"/>
      <c r="C32" s="222"/>
      <c r="D32" s="24" t="str">
        <f>'１次入力'!L13</f>
        <v>都留文科</v>
      </c>
      <c r="E32" s="223">
        <v>3</v>
      </c>
      <c r="F32" s="24" t="s">
        <v>60</v>
      </c>
      <c r="G32" s="223">
        <v>1</v>
      </c>
      <c r="H32" s="24" t="str">
        <f>'１次入力'!R13</f>
        <v>白鷗大</v>
      </c>
      <c r="I32" s="24"/>
      <c r="J32" s="24" t="str">
        <f>IF(E32="","",IF(E32&lt;G32,H32,D32))</f>
        <v>都留文科</v>
      </c>
      <c r="K32" s="224" t="str">
        <f t="shared" si="8"/>
        <v>白鷗大</v>
      </c>
      <c r="N32" s="22"/>
      <c r="O32" s="22"/>
      <c r="P32" s="22"/>
      <c r="Q32" s="22"/>
      <c r="R32" s="22"/>
      <c r="S32" s="22"/>
      <c r="T32" s="22"/>
      <c r="U32" s="22"/>
      <c r="V32" s="22"/>
      <c r="W32" s="22"/>
      <c r="X32" s="250"/>
      <c r="Y32" s="22"/>
      <c r="Z32" s="389"/>
      <c r="AB32" s="389"/>
      <c r="AD32" s="389"/>
      <c r="AF32" s="389"/>
      <c r="AH32" s="389"/>
      <c r="AJ32" s="389"/>
      <c r="AL32" s="389"/>
      <c r="AN32" s="389"/>
      <c r="AP32" s="389"/>
      <c r="AR32" s="389"/>
    </row>
    <row r="33" spans="2:44" ht="12.75">
      <c r="B33" s="585"/>
      <c r="C33" s="222"/>
      <c r="D33" s="24" t="str">
        <f>'１次入力'!T13</f>
        <v>早稲田</v>
      </c>
      <c r="E33" s="223">
        <v>3</v>
      </c>
      <c r="F33" s="24" t="s">
        <v>60</v>
      </c>
      <c r="G33" s="223">
        <v>0</v>
      </c>
      <c r="H33" s="24" t="str">
        <f>'１次入力'!Z13</f>
        <v>神奈川</v>
      </c>
      <c r="I33" s="25"/>
      <c r="J33" s="24" t="str">
        <f>IF(E33="","",IF(E33&lt;G33,H33,D33))</f>
        <v>早稲田</v>
      </c>
      <c r="K33" s="224" t="str">
        <f t="shared" si="8"/>
        <v>神奈川</v>
      </c>
      <c r="N33" s="22"/>
      <c r="O33" s="22"/>
      <c r="P33" s="22"/>
      <c r="Q33" s="22"/>
      <c r="R33" s="22"/>
      <c r="S33" s="22"/>
      <c r="T33" s="22"/>
      <c r="U33" s="22"/>
      <c r="V33" s="22"/>
      <c r="W33" s="22"/>
      <c r="X33" s="250"/>
      <c r="Y33" s="22"/>
      <c r="Z33" s="389"/>
      <c r="AB33" s="389"/>
      <c r="AD33" s="389"/>
      <c r="AF33" s="389"/>
      <c r="AH33" s="389"/>
      <c r="AJ33" s="389"/>
      <c r="AL33" s="389"/>
      <c r="AN33" s="389"/>
      <c r="AP33" s="389"/>
      <c r="AR33" s="389"/>
    </row>
    <row r="34" spans="2:45" ht="12.75">
      <c r="B34" s="585"/>
      <c r="C34" s="222"/>
      <c r="D34" s="368" t="str">
        <f>'１次入力'!AB13</f>
        <v>日本大</v>
      </c>
      <c r="E34" s="367">
        <v>3</v>
      </c>
      <c r="F34" s="368" t="s">
        <v>60</v>
      </c>
      <c r="G34" s="367">
        <v>0</v>
      </c>
      <c r="H34" s="368" t="str">
        <f>'１次入力'!AH13</f>
        <v>武蔵短期</v>
      </c>
      <c r="I34" s="366"/>
      <c r="J34" s="24" t="str">
        <f>IF(E34="","",IF(E34&lt;G34,H34,D34))</f>
        <v>日本大</v>
      </c>
      <c r="K34" s="224" t="str">
        <f t="shared" si="8"/>
        <v>武蔵短期</v>
      </c>
      <c r="N34" s="22"/>
      <c r="O34" s="22"/>
      <c r="P34" s="22"/>
      <c r="Q34" s="22"/>
      <c r="R34" s="22"/>
      <c r="S34" s="22"/>
      <c r="T34" s="22"/>
      <c r="U34" s="22"/>
      <c r="V34" s="22"/>
      <c r="W34" s="22"/>
      <c r="X34" s="250"/>
      <c r="Y34" s="22"/>
      <c r="Z34" s="389">
        <f>E40</f>
        <v>3</v>
      </c>
      <c r="AA34">
        <f>G40</f>
        <v>2</v>
      </c>
      <c r="AB34" s="389">
        <f>E39</f>
        <v>3</v>
      </c>
      <c r="AC34">
        <f>G39</f>
        <v>0</v>
      </c>
      <c r="AD34" s="389">
        <f>E38</f>
        <v>2</v>
      </c>
      <c r="AE34">
        <f>G38</f>
        <v>3</v>
      </c>
      <c r="AF34" s="389">
        <f>G38</f>
        <v>3</v>
      </c>
      <c r="AG34">
        <f>E38</f>
        <v>2</v>
      </c>
      <c r="AH34" s="389">
        <f>G39</f>
        <v>0</v>
      </c>
      <c r="AI34">
        <f>E39</f>
        <v>3</v>
      </c>
      <c r="AJ34" s="389">
        <f>E37</f>
        <v>1</v>
      </c>
      <c r="AK34">
        <f>G37</f>
        <v>3</v>
      </c>
      <c r="AL34" s="389">
        <f>E36</f>
        <v>0</v>
      </c>
      <c r="AM34">
        <f>G36</f>
        <v>3</v>
      </c>
      <c r="AN34" s="389">
        <f>G40</f>
        <v>2</v>
      </c>
      <c r="AO34">
        <f>E40</f>
        <v>3</v>
      </c>
      <c r="AP34" s="389">
        <f>G36</f>
        <v>3</v>
      </c>
      <c r="AQ34">
        <f>E36</f>
        <v>0</v>
      </c>
      <c r="AR34" s="389">
        <f>G37</f>
        <v>3</v>
      </c>
      <c r="AS34">
        <f>E37</f>
        <v>1</v>
      </c>
    </row>
    <row r="35" spans="2:44" ht="13.5" thickBot="1">
      <c r="B35" s="586"/>
      <c r="C35" s="370"/>
      <c r="D35" s="212" t="str">
        <f>'１次入力'!AJ13</f>
        <v>大東文化</v>
      </c>
      <c r="E35" s="226">
        <v>3</v>
      </c>
      <c r="F35" s="368" t="s">
        <v>60</v>
      </c>
      <c r="G35" s="226">
        <v>0</v>
      </c>
      <c r="H35" s="212" t="str">
        <f>'１次入力'!AP13</f>
        <v>敬愛大</v>
      </c>
      <c r="I35" s="203"/>
      <c r="J35" s="230" t="str">
        <f>IF(E35="","",IF(E35&lt;G35,H35,D35))</f>
        <v>大東文化</v>
      </c>
      <c r="K35" s="231" t="str">
        <f t="shared" si="8"/>
        <v>敬愛大</v>
      </c>
      <c r="N35" s="22"/>
      <c r="O35" s="22"/>
      <c r="P35" s="22"/>
      <c r="Q35" s="22"/>
      <c r="R35" s="22"/>
      <c r="S35" s="22"/>
      <c r="T35" s="22"/>
      <c r="U35" s="22"/>
      <c r="V35" s="22"/>
      <c r="W35" s="22"/>
      <c r="X35" s="250"/>
      <c r="Y35" s="22"/>
      <c r="Z35" s="389"/>
      <c r="AB35" s="389"/>
      <c r="AD35" s="389"/>
      <c r="AF35" s="389"/>
      <c r="AH35" s="389"/>
      <c r="AJ35" s="389"/>
      <c r="AL35" s="389"/>
      <c r="AN35" s="389"/>
      <c r="AP35" s="389"/>
      <c r="AR35" s="389"/>
    </row>
    <row r="36" spans="2:44" ht="12.75">
      <c r="B36" s="584" t="s">
        <v>62</v>
      </c>
      <c r="C36" s="220"/>
      <c r="D36" s="199" t="str">
        <f>'１次入力'!D20</f>
        <v>早稲田</v>
      </c>
      <c r="E36" s="221">
        <v>0</v>
      </c>
      <c r="F36" s="199" t="s">
        <v>60</v>
      </c>
      <c r="G36" s="221">
        <v>3</v>
      </c>
      <c r="H36" s="199" t="str">
        <f>'１次入力'!J20</f>
        <v>桜美林</v>
      </c>
      <c r="I36" s="199"/>
      <c r="J36" s="199" t="str">
        <f aca="true" t="shared" si="9" ref="J36:J45">IF(E36="","",IF(E36&lt;G36,H36,D36))</f>
        <v>桜美林</v>
      </c>
      <c r="K36" s="200" t="str">
        <f t="shared" si="8"/>
        <v>早稲田</v>
      </c>
      <c r="N36" s="22"/>
      <c r="O36" s="22"/>
      <c r="P36" s="22"/>
      <c r="Q36" s="22"/>
      <c r="R36" s="22"/>
      <c r="S36" s="22"/>
      <c r="T36" s="22"/>
      <c r="U36" s="22"/>
      <c r="V36" s="22"/>
      <c r="W36" s="22"/>
      <c r="X36" s="250"/>
      <c r="Y36" s="22"/>
      <c r="Z36" s="389"/>
      <c r="AB36" s="389"/>
      <c r="AD36" s="389"/>
      <c r="AF36" s="389"/>
      <c r="AH36" s="389"/>
      <c r="AJ36" s="389"/>
      <c r="AL36" s="389"/>
      <c r="AN36" s="389"/>
      <c r="AP36" s="389"/>
      <c r="AR36" s="389"/>
    </row>
    <row r="37" spans="2:45" ht="12.75">
      <c r="B37" s="585"/>
      <c r="C37" s="222"/>
      <c r="D37" s="24" t="str">
        <f>'１次入力'!L20</f>
        <v>日本大</v>
      </c>
      <c r="E37" s="223">
        <v>1</v>
      </c>
      <c r="F37" s="24" t="s">
        <v>60</v>
      </c>
      <c r="G37" s="223">
        <v>3</v>
      </c>
      <c r="H37" s="24" t="str">
        <f>'１次入力'!R20</f>
        <v>敬愛大</v>
      </c>
      <c r="I37" s="24"/>
      <c r="J37" s="24" t="str">
        <f t="shared" si="9"/>
        <v>敬愛大</v>
      </c>
      <c r="K37" s="224" t="str">
        <f t="shared" si="8"/>
        <v>日本大</v>
      </c>
      <c r="N37" s="22"/>
      <c r="O37" s="22"/>
      <c r="P37" s="22"/>
      <c r="Q37" s="22"/>
      <c r="R37" s="22"/>
      <c r="S37" s="22"/>
      <c r="T37" s="22"/>
      <c r="U37" s="22"/>
      <c r="V37" s="22"/>
      <c r="W37" s="22"/>
      <c r="X37" s="250"/>
      <c r="Y37" s="22"/>
      <c r="Z37" s="389">
        <f>E45</f>
        <v>3</v>
      </c>
      <c r="AA37">
        <f>G45</f>
        <v>0</v>
      </c>
      <c r="AB37" s="389">
        <f>E44</f>
        <v>0</v>
      </c>
      <c r="AC37">
        <f>G44</f>
        <v>3</v>
      </c>
      <c r="AD37" s="389">
        <f>G44</f>
        <v>3</v>
      </c>
      <c r="AE37">
        <f>E44</f>
        <v>0</v>
      </c>
      <c r="AF37" s="389">
        <f>E43</f>
        <v>1</v>
      </c>
      <c r="AG37">
        <f>G43</f>
        <v>3</v>
      </c>
      <c r="AH37" s="389">
        <f>E42</f>
        <v>3</v>
      </c>
      <c r="AI37">
        <f>G42</f>
        <v>0</v>
      </c>
      <c r="AJ37" s="389">
        <f>E41</f>
        <v>2</v>
      </c>
      <c r="AK37">
        <f>G41</f>
        <v>3</v>
      </c>
      <c r="AL37" s="389">
        <f>G45</f>
        <v>0</v>
      </c>
      <c r="AM37">
        <f>E45</f>
        <v>3</v>
      </c>
      <c r="AN37" s="389">
        <f>G41</f>
        <v>3</v>
      </c>
      <c r="AO37">
        <f>E41</f>
        <v>2</v>
      </c>
      <c r="AP37" s="389">
        <f>G42</f>
        <v>0</v>
      </c>
      <c r="AQ37">
        <f>E42</f>
        <v>3</v>
      </c>
      <c r="AR37" s="389">
        <f>G43</f>
        <v>3</v>
      </c>
      <c r="AS37">
        <f>E43</f>
        <v>1</v>
      </c>
    </row>
    <row r="38" spans="2:44" ht="12.75">
      <c r="B38" s="585"/>
      <c r="C38" s="222"/>
      <c r="D38" s="24" t="str">
        <f>'１次入力'!T20</f>
        <v>大東文化</v>
      </c>
      <c r="E38" s="223">
        <v>2</v>
      </c>
      <c r="F38" s="24" t="s">
        <v>60</v>
      </c>
      <c r="G38" s="223">
        <v>3</v>
      </c>
      <c r="H38" s="24" t="str">
        <f>'１次入力'!Z20</f>
        <v>都留文科</v>
      </c>
      <c r="I38" s="25"/>
      <c r="J38" s="24" t="str">
        <f t="shared" si="9"/>
        <v>都留文科</v>
      </c>
      <c r="K38" s="224" t="str">
        <f t="shared" si="8"/>
        <v>大東文化</v>
      </c>
      <c r="N38" s="22"/>
      <c r="O38" s="22"/>
      <c r="P38" s="22"/>
      <c r="Q38" s="22"/>
      <c r="R38" s="22"/>
      <c r="S38" s="22"/>
      <c r="T38" s="22"/>
      <c r="U38" s="22"/>
      <c r="V38" s="22"/>
      <c r="W38" s="22"/>
      <c r="X38" s="250"/>
      <c r="Y38" s="22"/>
      <c r="Z38" s="389"/>
      <c r="AB38" s="389"/>
      <c r="AD38" s="389"/>
      <c r="AF38" s="389"/>
      <c r="AH38" s="389"/>
      <c r="AJ38" s="389"/>
      <c r="AL38" s="389"/>
      <c r="AN38" s="389"/>
      <c r="AP38" s="389"/>
      <c r="AR38" s="389"/>
    </row>
    <row r="39" spans="2:44" ht="13.5" thickBot="1">
      <c r="B39" s="585"/>
      <c r="C39" s="225"/>
      <c r="D39" s="368" t="str">
        <f>'１次入力'!AB20</f>
        <v>神奈川</v>
      </c>
      <c r="E39" s="367">
        <v>3</v>
      </c>
      <c r="F39" s="368" t="s">
        <v>60</v>
      </c>
      <c r="G39" s="367">
        <v>0</v>
      </c>
      <c r="H39" s="368" t="str">
        <f>'１次入力'!AH20</f>
        <v>白鷗大</v>
      </c>
      <c r="I39" s="366"/>
      <c r="J39" s="24" t="str">
        <f t="shared" si="9"/>
        <v>神奈川</v>
      </c>
      <c r="K39" s="224" t="str">
        <f t="shared" si="8"/>
        <v>白鷗大</v>
      </c>
      <c r="N39" s="22"/>
      <c r="O39" s="22"/>
      <c r="P39" s="22"/>
      <c r="Q39" s="22"/>
      <c r="R39" s="22"/>
      <c r="S39" s="22"/>
      <c r="T39" s="22"/>
      <c r="U39" s="22"/>
      <c r="V39" s="22"/>
      <c r="W39" s="22"/>
      <c r="X39" s="250"/>
      <c r="Y39" s="22"/>
      <c r="Z39" s="389"/>
      <c r="AB39" s="389"/>
      <c r="AD39" s="389"/>
      <c r="AF39" s="389"/>
      <c r="AH39" s="389"/>
      <c r="AJ39" s="389"/>
      <c r="AL39" s="389"/>
      <c r="AN39" s="389"/>
      <c r="AP39" s="389"/>
      <c r="AR39" s="389"/>
    </row>
    <row r="40" spans="2:45" ht="13.5" thickBot="1">
      <c r="B40" s="587"/>
      <c r="C40" s="222"/>
      <c r="D40" s="212" t="str">
        <f>'１次入力'!AJ13</f>
        <v>大東文化</v>
      </c>
      <c r="E40" s="226">
        <v>3</v>
      </c>
      <c r="F40" s="368" t="s">
        <v>60</v>
      </c>
      <c r="G40" s="226">
        <v>2</v>
      </c>
      <c r="H40" s="212" t="str">
        <f>'１次入力'!AP20</f>
        <v>武蔵短期</v>
      </c>
      <c r="I40" s="203"/>
      <c r="J40" s="24" t="str">
        <f t="shared" si="9"/>
        <v>大東文化</v>
      </c>
      <c r="K40" s="224" t="str">
        <f t="shared" si="8"/>
        <v>武蔵短期</v>
      </c>
      <c r="N40" s="22"/>
      <c r="O40" s="22"/>
      <c r="P40" s="22"/>
      <c r="Q40" s="22"/>
      <c r="R40" s="22"/>
      <c r="S40" s="22"/>
      <c r="T40" s="22"/>
      <c r="U40" s="22"/>
      <c r="V40" s="22"/>
      <c r="W40" s="22"/>
      <c r="X40" s="250"/>
      <c r="Y40" s="22"/>
      <c r="Z40" s="389">
        <f>E50</f>
        <v>3</v>
      </c>
      <c r="AA40">
        <f>G50</f>
        <v>1</v>
      </c>
      <c r="AB40" s="389">
        <f>E49</f>
        <v>2</v>
      </c>
      <c r="AC40">
        <f>G49</f>
        <v>3</v>
      </c>
      <c r="AD40" s="389">
        <f>E48</f>
        <v>3</v>
      </c>
      <c r="AE40">
        <f>G48</f>
        <v>0</v>
      </c>
      <c r="AF40" s="389">
        <f>E47</f>
        <v>2</v>
      </c>
      <c r="AG40">
        <f>G47</f>
        <v>3</v>
      </c>
      <c r="AH40" s="389">
        <f>E46</f>
        <v>3</v>
      </c>
      <c r="AI40">
        <f>G46</f>
        <v>0</v>
      </c>
      <c r="AJ40" s="389">
        <f>G50</f>
        <v>1</v>
      </c>
      <c r="AK40">
        <f>E50</f>
        <v>3</v>
      </c>
      <c r="AL40" s="389">
        <f>G46</f>
        <v>0</v>
      </c>
      <c r="AM40">
        <f>E46</f>
        <v>3</v>
      </c>
      <c r="AN40" s="389">
        <f>G47</f>
        <v>3</v>
      </c>
      <c r="AO40">
        <f>E47</f>
        <v>2</v>
      </c>
      <c r="AP40" s="389">
        <f>G48</f>
        <v>0</v>
      </c>
      <c r="AQ40">
        <f>E48</f>
        <v>3</v>
      </c>
      <c r="AR40" s="389">
        <f>G49</f>
        <v>3</v>
      </c>
      <c r="AS40">
        <f>E49</f>
        <v>2</v>
      </c>
    </row>
    <row r="41" spans="2:44" ht="12.75">
      <c r="B41" s="584" t="s">
        <v>63</v>
      </c>
      <c r="C41" s="220"/>
      <c r="D41" s="199" t="str">
        <f>'１次入力'!D27</f>
        <v>日本大</v>
      </c>
      <c r="E41" s="221">
        <v>2</v>
      </c>
      <c r="F41" s="199" t="s">
        <v>60</v>
      </c>
      <c r="G41" s="221">
        <v>3</v>
      </c>
      <c r="H41" s="199" t="str">
        <f>'１次入力'!J27</f>
        <v>都留文科</v>
      </c>
      <c r="I41" s="199"/>
      <c r="J41" s="199" t="str">
        <f t="shared" si="9"/>
        <v>都留文科</v>
      </c>
      <c r="K41" s="200" t="str">
        <f t="shared" si="8"/>
        <v>日本大</v>
      </c>
      <c r="N41" s="22"/>
      <c r="O41" s="22"/>
      <c r="P41" s="22"/>
      <c r="Q41" s="22"/>
      <c r="R41" s="22"/>
      <c r="S41" s="22"/>
      <c r="T41" s="22"/>
      <c r="U41" s="22"/>
      <c r="V41" s="22"/>
      <c r="W41" s="22"/>
      <c r="X41" s="250"/>
      <c r="Y41" s="22"/>
      <c r="Z41" s="389"/>
      <c r="AB41" s="389"/>
      <c r="AD41" s="389"/>
      <c r="AF41" s="389"/>
      <c r="AH41" s="389"/>
      <c r="AJ41" s="389"/>
      <c r="AL41" s="389"/>
      <c r="AN41" s="389"/>
      <c r="AP41" s="389"/>
      <c r="AR41" s="389"/>
    </row>
    <row r="42" spans="2:44" ht="12.75">
      <c r="B42" s="585"/>
      <c r="C42" s="222"/>
      <c r="D42" s="24" t="str">
        <f>'１次入力'!L27</f>
        <v>大東文化</v>
      </c>
      <c r="E42" s="223">
        <v>3</v>
      </c>
      <c r="F42" s="24" t="s">
        <v>60</v>
      </c>
      <c r="G42" s="223">
        <v>0</v>
      </c>
      <c r="H42" s="24" t="str">
        <f>'１次入力'!R27</f>
        <v>白鷗大</v>
      </c>
      <c r="I42" s="24"/>
      <c r="J42" s="24" t="str">
        <f t="shared" si="9"/>
        <v>大東文化</v>
      </c>
      <c r="K42" s="224" t="str">
        <f t="shared" si="8"/>
        <v>白鷗大</v>
      </c>
      <c r="N42" s="22"/>
      <c r="O42" s="22"/>
      <c r="P42" s="22"/>
      <c r="Q42" s="22"/>
      <c r="R42" s="22"/>
      <c r="S42" s="22"/>
      <c r="T42" s="22"/>
      <c r="U42" s="22"/>
      <c r="V42" s="22"/>
      <c r="W42" s="22"/>
      <c r="X42" s="250"/>
      <c r="Y42" s="22"/>
      <c r="Z42" s="389"/>
      <c r="AB42" s="389"/>
      <c r="AD42" s="389"/>
      <c r="AF42" s="389"/>
      <c r="AH42" s="389"/>
      <c r="AJ42" s="389"/>
      <c r="AL42" s="389"/>
      <c r="AN42" s="389"/>
      <c r="AP42" s="389"/>
      <c r="AR42" s="389"/>
    </row>
    <row r="43" spans="2:45" ht="12.75">
      <c r="B43" s="585"/>
      <c r="C43" s="222"/>
      <c r="D43" s="24" t="str">
        <f>'１次入力'!T27</f>
        <v>早稲田</v>
      </c>
      <c r="E43" s="223">
        <v>1</v>
      </c>
      <c r="F43" s="24" t="s">
        <v>60</v>
      </c>
      <c r="G43" s="223">
        <v>3</v>
      </c>
      <c r="H43" s="24" t="str">
        <f>'１次入力'!Z27</f>
        <v>武蔵短期</v>
      </c>
      <c r="I43" s="24"/>
      <c r="J43" s="24" t="str">
        <f t="shared" si="9"/>
        <v>武蔵短期</v>
      </c>
      <c r="K43" s="224" t="str">
        <f t="shared" si="8"/>
        <v>早稲田</v>
      </c>
      <c r="N43" s="22"/>
      <c r="O43" s="22"/>
      <c r="P43" s="22"/>
      <c r="Q43" s="22"/>
      <c r="R43" s="22"/>
      <c r="S43" s="22"/>
      <c r="T43" s="22"/>
      <c r="U43" s="22"/>
      <c r="V43" s="22"/>
      <c r="W43" s="22"/>
      <c r="X43" s="250"/>
      <c r="Y43" s="22"/>
      <c r="Z43" s="389">
        <f>E55</f>
        <v>3</v>
      </c>
      <c r="AA43">
        <f>G55</f>
        <v>1</v>
      </c>
      <c r="AB43" s="389">
        <f>E54</f>
        <v>3</v>
      </c>
      <c r="AC43">
        <f>G54</f>
        <v>1</v>
      </c>
      <c r="AD43" s="389">
        <f>E53</f>
        <v>3</v>
      </c>
      <c r="AE43">
        <f>G53</f>
        <v>0</v>
      </c>
      <c r="AF43" s="389">
        <f>E52</f>
        <v>3</v>
      </c>
      <c r="AG43">
        <f>G52</f>
        <v>1</v>
      </c>
      <c r="AH43" s="389">
        <f>G55</f>
        <v>1</v>
      </c>
      <c r="AI43">
        <f>E55</f>
        <v>3</v>
      </c>
      <c r="AJ43" s="389">
        <f>G52</f>
        <v>1</v>
      </c>
      <c r="AK43">
        <f>E52</f>
        <v>3</v>
      </c>
      <c r="AL43" s="389">
        <f>G53</f>
        <v>0</v>
      </c>
      <c r="AM43">
        <f>E53</f>
        <v>3</v>
      </c>
      <c r="AN43" s="389">
        <f>G54</f>
        <v>1</v>
      </c>
      <c r="AO43">
        <f>E54</f>
        <v>3</v>
      </c>
      <c r="AP43" s="389">
        <f>E51</f>
        <v>0</v>
      </c>
      <c r="AQ43">
        <f>G51</f>
        <v>3</v>
      </c>
      <c r="AR43" s="389">
        <f>G51</f>
        <v>3</v>
      </c>
      <c r="AS43">
        <f>E51</f>
        <v>0</v>
      </c>
    </row>
    <row r="44" spans="2:44" ht="12.75">
      <c r="B44" s="585"/>
      <c r="C44" s="222"/>
      <c r="D44" s="368" t="str">
        <f>'１次入力'!AB27</f>
        <v>国士舘</v>
      </c>
      <c r="E44" s="367">
        <v>0</v>
      </c>
      <c r="F44" s="368" t="s">
        <v>60</v>
      </c>
      <c r="G44" s="367">
        <v>3</v>
      </c>
      <c r="H44" s="368" t="str">
        <f>'１次入力'!AH27</f>
        <v>敬愛大</v>
      </c>
      <c r="I44" s="368"/>
      <c r="J44" s="368" t="str">
        <f t="shared" si="9"/>
        <v>敬愛大</v>
      </c>
      <c r="K44" s="369" t="str">
        <f t="shared" si="8"/>
        <v>国士舘</v>
      </c>
      <c r="N44" s="22"/>
      <c r="O44" s="22"/>
      <c r="P44" s="22"/>
      <c r="Q44" s="22"/>
      <c r="R44" s="22"/>
      <c r="S44" s="22"/>
      <c r="T44" s="22"/>
      <c r="U44" s="22"/>
      <c r="V44" s="22"/>
      <c r="W44" s="22"/>
      <c r="X44" s="250"/>
      <c r="Y44" s="22"/>
      <c r="Z44" s="389"/>
      <c r="AB44" s="389"/>
      <c r="AD44" s="389"/>
      <c r="AF44" s="389"/>
      <c r="AH44" s="389"/>
      <c r="AJ44" s="389"/>
      <c r="AL44" s="389"/>
      <c r="AN44" s="389"/>
      <c r="AP44" s="389"/>
      <c r="AR44" s="389"/>
    </row>
    <row r="45" spans="2:44" ht="13.5" thickBot="1">
      <c r="B45" s="587"/>
      <c r="C45" s="370"/>
      <c r="D45" s="212" t="str">
        <f>'１次入力'!AJ27</f>
        <v>桜美林</v>
      </c>
      <c r="E45" s="226">
        <v>3</v>
      </c>
      <c r="F45" s="212" t="s">
        <v>60</v>
      </c>
      <c r="G45" s="226">
        <v>0</v>
      </c>
      <c r="H45" s="212" t="str">
        <f>'１次入力'!AP27</f>
        <v>神奈川</v>
      </c>
      <c r="I45" s="212"/>
      <c r="J45" s="212" t="str">
        <f t="shared" si="9"/>
        <v>桜美林</v>
      </c>
      <c r="K45" s="227" t="str">
        <f t="shared" si="8"/>
        <v>神奈川</v>
      </c>
      <c r="N45" s="22"/>
      <c r="O45" s="22"/>
      <c r="P45" s="22"/>
      <c r="Q45" s="22"/>
      <c r="R45" s="22"/>
      <c r="S45" s="22"/>
      <c r="T45" s="22"/>
      <c r="U45" s="22"/>
      <c r="V45" s="22"/>
      <c r="W45" s="22"/>
      <c r="X45" s="250"/>
      <c r="Y45" s="22"/>
      <c r="Z45" s="389"/>
      <c r="AB45" s="389"/>
      <c r="AD45" s="389"/>
      <c r="AF45" s="389"/>
      <c r="AH45" s="389"/>
      <c r="AJ45" s="389"/>
      <c r="AL45" s="389"/>
      <c r="AN45" s="389"/>
      <c r="AP45" s="389"/>
      <c r="AR45" s="389"/>
    </row>
    <row r="46" spans="2:45" ht="12.75">
      <c r="B46" s="584" t="s">
        <v>64</v>
      </c>
      <c r="C46" s="228"/>
      <c r="D46" s="230" t="str">
        <f>'１次入力'!D34</f>
        <v>国士舘</v>
      </c>
      <c r="E46" s="229">
        <v>3</v>
      </c>
      <c r="F46" s="230" t="s">
        <v>60</v>
      </c>
      <c r="G46" s="229">
        <v>0</v>
      </c>
      <c r="H46" s="230" t="str">
        <f>'１次入力'!J34</f>
        <v>都留文科</v>
      </c>
      <c r="I46" s="230"/>
      <c r="J46" s="230" t="str">
        <f>IF(E46="","",IF(E46&lt;G46,H46,D46))</f>
        <v>国士舘</v>
      </c>
      <c r="K46" s="231" t="str">
        <f>IF(E46="","",IF(E46&lt;G46,D46,H46))</f>
        <v>都留文科</v>
      </c>
      <c r="N46" s="22"/>
      <c r="O46" s="22"/>
      <c r="P46" s="22"/>
      <c r="Q46" s="22"/>
      <c r="R46" s="22"/>
      <c r="S46" s="22"/>
      <c r="T46" s="22"/>
      <c r="U46" s="22"/>
      <c r="V46" s="22"/>
      <c r="W46" s="22"/>
      <c r="X46" s="250"/>
      <c r="Y46" s="22"/>
      <c r="Z46" s="389">
        <f>E60</f>
        <v>3</v>
      </c>
      <c r="AA46">
        <f>G60</f>
        <v>2</v>
      </c>
      <c r="AB46" s="389">
        <f>E59</f>
        <v>3</v>
      </c>
      <c r="AC46">
        <f>G59</f>
        <v>1</v>
      </c>
      <c r="AD46" s="389">
        <f>E58</f>
        <v>3</v>
      </c>
      <c r="AE46">
        <f>G58</f>
        <v>0</v>
      </c>
      <c r="AF46" s="389">
        <f>G60</f>
        <v>2</v>
      </c>
      <c r="AG46">
        <f>E60</f>
        <v>3</v>
      </c>
      <c r="AH46" s="389">
        <f>G58</f>
        <v>0</v>
      </c>
      <c r="AI46">
        <f>E58</f>
        <v>3</v>
      </c>
      <c r="AJ46" s="389">
        <f>G59</f>
        <v>1</v>
      </c>
      <c r="AK46">
        <f>E59</f>
        <v>3</v>
      </c>
      <c r="AL46" s="389">
        <f>E57</f>
        <v>0</v>
      </c>
      <c r="AM46">
        <f>G57</f>
        <v>3</v>
      </c>
      <c r="AN46" s="389">
        <f>E56</f>
        <v>2</v>
      </c>
      <c r="AO46">
        <f>G56</f>
        <v>3</v>
      </c>
      <c r="AP46" s="389">
        <f>G56</f>
        <v>3</v>
      </c>
      <c r="AQ46">
        <f>E56</f>
        <v>2</v>
      </c>
      <c r="AR46" s="389">
        <f>G57</f>
        <v>3</v>
      </c>
      <c r="AS46">
        <f>E57</f>
        <v>0</v>
      </c>
    </row>
    <row r="47" spans="2:44" ht="12.75">
      <c r="B47" s="585"/>
      <c r="C47" s="232"/>
      <c r="D47" s="24" t="str">
        <f>'１次入力'!L34</f>
        <v>大東文化</v>
      </c>
      <c r="E47" s="223">
        <v>2</v>
      </c>
      <c r="F47" s="24" t="s">
        <v>60</v>
      </c>
      <c r="G47" s="223">
        <v>3</v>
      </c>
      <c r="H47" s="24" t="str">
        <f>'１次入力'!R34</f>
        <v>神奈川</v>
      </c>
      <c r="I47" s="24"/>
      <c r="J47" s="24" t="str">
        <f aca="true" t="shared" si="10" ref="J47:J65">IF(E47="","",IF(E47&lt;G47,H47,D47))</f>
        <v>神奈川</v>
      </c>
      <c r="K47" s="224" t="str">
        <f aca="true" t="shared" si="11" ref="K47:K65">IF(E47="","",IF(E47&lt;G47,D47,H47))</f>
        <v>大東文化</v>
      </c>
      <c r="N47" s="22"/>
      <c r="O47" s="22"/>
      <c r="P47" s="22"/>
      <c r="Q47" s="22"/>
      <c r="R47" s="22"/>
      <c r="S47" s="22"/>
      <c r="T47" s="22"/>
      <c r="U47" s="22"/>
      <c r="V47" s="22"/>
      <c r="W47" s="22"/>
      <c r="X47" s="250"/>
      <c r="Y47" s="22"/>
      <c r="Z47" s="389"/>
      <c r="AB47" s="389"/>
      <c r="AD47" s="389"/>
      <c r="AF47" s="389"/>
      <c r="AH47" s="389"/>
      <c r="AJ47" s="389"/>
      <c r="AL47" s="389"/>
      <c r="AN47" s="389"/>
      <c r="AP47" s="389"/>
      <c r="AR47" s="389"/>
    </row>
    <row r="48" spans="2:44" ht="12.75">
      <c r="B48" s="585"/>
      <c r="C48" s="232"/>
      <c r="D48" s="24" t="str">
        <f>'１次入力'!T34</f>
        <v>早稲田</v>
      </c>
      <c r="E48" s="223">
        <v>3</v>
      </c>
      <c r="F48" s="24" t="s">
        <v>60</v>
      </c>
      <c r="G48" s="223">
        <v>0</v>
      </c>
      <c r="H48" s="24" t="str">
        <f>'１次入力'!Z34</f>
        <v>敬愛大</v>
      </c>
      <c r="I48" s="24"/>
      <c r="J48" s="24" t="str">
        <f t="shared" si="10"/>
        <v>早稲田</v>
      </c>
      <c r="K48" s="224" t="str">
        <f t="shared" si="11"/>
        <v>敬愛大</v>
      </c>
      <c r="N48" s="22"/>
      <c r="O48" s="22"/>
      <c r="P48" s="22"/>
      <c r="Q48" s="22"/>
      <c r="R48" s="22"/>
      <c r="S48" s="22"/>
      <c r="T48" s="22"/>
      <c r="U48" s="22"/>
      <c r="V48" s="22"/>
      <c r="W48" s="22"/>
      <c r="X48" s="250"/>
      <c r="Y48" s="22"/>
      <c r="Z48" s="389"/>
      <c r="AB48" s="389"/>
      <c r="AD48" s="389"/>
      <c r="AF48" s="389"/>
      <c r="AH48" s="389"/>
      <c r="AJ48" s="389"/>
      <c r="AL48" s="389"/>
      <c r="AN48" s="389"/>
      <c r="AP48" s="389"/>
      <c r="AR48" s="389"/>
    </row>
    <row r="49" spans="2:45" ht="13.5" thickBot="1">
      <c r="B49" s="585"/>
      <c r="C49" s="233"/>
      <c r="D49" s="368" t="str">
        <f>'１次入力'!AB34</f>
        <v>武蔵短期</v>
      </c>
      <c r="E49" s="367">
        <v>2</v>
      </c>
      <c r="F49" s="368" t="s">
        <v>60</v>
      </c>
      <c r="G49" s="367">
        <v>3</v>
      </c>
      <c r="H49" s="368" t="str">
        <f>'１次入力'!AH34</f>
        <v>桜美林</v>
      </c>
      <c r="I49" s="368"/>
      <c r="J49" s="368" t="str">
        <f t="shared" si="10"/>
        <v>桜美林</v>
      </c>
      <c r="K49" s="369" t="str">
        <f t="shared" si="11"/>
        <v>武蔵短期</v>
      </c>
      <c r="N49" s="22"/>
      <c r="O49" s="22"/>
      <c r="P49" s="22"/>
      <c r="Q49" s="22"/>
      <c r="R49" s="22"/>
      <c r="S49" s="22"/>
      <c r="T49" s="22"/>
      <c r="U49" s="22"/>
      <c r="V49" s="22"/>
      <c r="W49" s="22"/>
      <c r="X49" s="250"/>
      <c r="Y49" s="22"/>
      <c r="Z49" s="389">
        <f>E65</f>
        <v>3</v>
      </c>
      <c r="AA49">
        <f>G65</f>
        <v>0</v>
      </c>
      <c r="AB49" s="389">
        <f>E64</f>
        <v>2</v>
      </c>
      <c r="AC49">
        <f>G64</f>
        <v>3</v>
      </c>
      <c r="AD49" s="389">
        <f>G65</f>
        <v>0</v>
      </c>
      <c r="AE49">
        <f>E65</f>
        <v>3</v>
      </c>
      <c r="AF49" s="389">
        <f>G64</f>
        <v>3</v>
      </c>
      <c r="AG49">
        <f>E64</f>
        <v>2</v>
      </c>
      <c r="AH49" s="389">
        <f>E63</f>
        <v>1</v>
      </c>
      <c r="AI49">
        <f>G63</f>
        <v>3</v>
      </c>
      <c r="AJ49" s="389">
        <f>E62</f>
        <v>3</v>
      </c>
      <c r="AK49">
        <f>G62</f>
        <v>0</v>
      </c>
      <c r="AL49" s="389">
        <f>E61</f>
        <v>0</v>
      </c>
      <c r="AM49">
        <f>G61</f>
        <v>3</v>
      </c>
      <c r="AN49" s="389">
        <f>G61</f>
        <v>3</v>
      </c>
      <c r="AO49">
        <f>E61</f>
        <v>0</v>
      </c>
      <c r="AP49" s="389">
        <f>G62</f>
        <v>0</v>
      </c>
      <c r="AQ49">
        <f>E62</f>
        <v>3</v>
      </c>
      <c r="AR49" s="389">
        <f>G63</f>
        <v>3</v>
      </c>
      <c r="AS49">
        <f>E63</f>
        <v>1</v>
      </c>
    </row>
    <row r="50" spans="2:44" ht="13.5" thickBot="1">
      <c r="B50" s="587"/>
      <c r="C50" s="379"/>
      <c r="D50" s="212" t="str">
        <f>'１次入力'!AJ34</f>
        <v>日本大</v>
      </c>
      <c r="E50" s="226">
        <v>3</v>
      </c>
      <c r="F50" s="368" t="s">
        <v>60</v>
      </c>
      <c r="G50" s="226">
        <v>1</v>
      </c>
      <c r="H50" s="212" t="str">
        <f>'１次入力'!AP34</f>
        <v>白鷗大</v>
      </c>
      <c r="I50" s="212"/>
      <c r="J50" s="212" t="str">
        <f t="shared" si="10"/>
        <v>日本大</v>
      </c>
      <c r="K50" s="227" t="str">
        <f t="shared" si="11"/>
        <v>白鷗大</v>
      </c>
      <c r="N50" s="22"/>
      <c r="O50" s="22"/>
      <c r="P50" s="22"/>
      <c r="Q50" s="22"/>
      <c r="R50" s="22"/>
      <c r="S50" s="22"/>
      <c r="T50" s="22"/>
      <c r="U50" s="22"/>
      <c r="V50" s="22"/>
      <c r="W50" s="22"/>
      <c r="X50" s="250"/>
      <c r="Y50" s="22"/>
      <c r="Z50" s="389"/>
      <c r="AB50" s="389"/>
      <c r="AD50" s="389"/>
      <c r="AF50" s="389"/>
      <c r="AH50" s="389"/>
      <c r="AJ50" s="389"/>
      <c r="AL50" s="389"/>
      <c r="AN50" s="389"/>
      <c r="AP50" s="389"/>
      <c r="AR50" s="389"/>
    </row>
    <row r="51" spans="2:44" ht="12.75">
      <c r="B51" s="584" t="s">
        <v>65</v>
      </c>
      <c r="C51" s="234"/>
      <c r="D51" s="199" t="str">
        <f>'１次入力'!D41</f>
        <v>早稲田</v>
      </c>
      <c r="E51" s="221">
        <v>0</v>
      </c>
      <c r="F51" s="199" t="s">
        <v>60</v>
      </c>
      <c r="G51" s="221">
        <v>3</v>
      </c>
      <c r="H51" s="199" t="str">
        <f>'１次入力'!J41</f>
        <v>都留文科</v>
      </c>
      <c r="I51" s="199"/>
      <c r="J51" s="199" t="str">
        <f t="shared" si="10"/>
        <v>都留文科</v>
      </c>
      <c r="K51" s="200" t="str">
        <f t="shared" si="11"/>
        <v>早稲田</v>
      </c>
      <c r="N51" s="22"/>
      <c r="O51" s="22"/>
      <c r="P51" s="22"/>
      <c r="Q51" s="22"/>
      <c r="R51" s="22"/>
      <c r="S51" s="22"/>
      <c r="T51" s="22"/>
      <c r="U51" s="22"/>
      <c r="V51" s="22"/>
      <c r="W51" s="22"/>
      <c r="X51" s="250"/>
      <c r="Y51" s="22"/>
      <c r="Z51" s="389"/>
      <c r="AB51" s="389"/>
      <c r="AD51" s="389"/>
      <c r="AF51" s="389"/>
      <c r="AH51" s="389"/>
      <c r="AJ51" s="389"/>
      <c r="AL51" s="389"/>
      <c r="AN51" s="389"/>
      <c r="AP51" s="389"/>
      <c r="AR51" s="389"/>
    </row>
    <row r="52" spans="2:45" ht="12.75">
      <c r="B52" s="585"/>
      <c r="C52" s="232"/>
      <c r="D52" s="24" t="str">
        <f>'１次入力'!L41</f>
        <v>敬愛大</v>
      </c>
      <c r="E52" s="223">
        <v>3</v>
      </c>
      <c r="F52" s="24" t="s">
        <v>60</v>
      </c>
      <c r="G52" s="223">
        <v>1</v>
      </c>
      <c r="H52" s="24" t="str">
        <f>'１次入力'!R41</f>
        <v>武蔵短期</v>
      </c>
      <c r="I52" s="24"/>
      <c r="J52" s="24" t="str">
        <f t="shared" si="10"/>
        <v>敬愛大</v>
      </c>
      <c r="K52" s="224" t="str">
        <f t="shared" si="11"/>
        <v>武蔵短期</v>
      </c>
      <c r="N52" s="22"/>
      <c r="O52" s="22"/>
      <c r="P52" s="22"/>
      <c r="Q52" s="22"/>
      <c r="R52" s="22"/>
      <c r="S52" s="22"/>
      <c r="T52" s="22"/>
      <c r="U52" s="22"/>
      <c r="V52" s="22"/>
      <c r="W52" s="22"/>
      <c r="X52" s="250"/>
      <c r="Y52" s="22"/>
      <c r="Z52" s="389">
        <f>E70</f>
        <v>0</v>
      </c>
      <c r="AA52">
        <f>G70</f>
        <v>0</v>
      </c>
      <c r="AB52" s="389">
        <f>G70</f>
        <v>0</v>
      </c>
      <c r="AC52">
        <f>E70</f>
        <v>0</v>
      </c>
      <c r="AD52" s="389">
        <f>E69</f>
        <v>0</v>
      </c>
      <c r="AE52">
        <f>G69</f>
        <v>0</v>
      </c>
      <c r="AF52" s="389">
        <f>E68</f>
        <v>0</v>
      </c>
      <c r="AG52">
        <f>G68</f>
        <v>0</v>
      </c>
      <c r="AH52" s="389">
        <f>E67</f>
        <v>0</v>
      </c>
      <c r="AI52">
        <f>G67</f>
        <v>0</v>
      </c>
      <c r="AJ52" s="389">
        <f>E66</f>
        <v>0</v>
      </c>
      <c r="AK52">
        <f>G66</f>
        <v>0</v>
      </c>
      <c r="AL52" s="389">
        <f>G66</f>
        <v>0</v>
      </c>
      <c r="AM52">
        <f>E66</f>
        <v>0</v>
      </c>
      <c r="AN52" s="389">
        <f>G67</f>
        <v>0</v>
      </c>
      <c r="AO52">
        <f>E67</f>
        <v>0</v>
      </c>
      <c r="AP52" s="389">
        <f>G68</f>
        <v>0</v>
      </c>
      <c r="AQ52">
        <f>E68</f>
        <v>0</v>
      </c>
      <c r="AR52" s="389">
        <f>G69</f>
        <v>0</v>
      </c>
      <c r="AS52">
        <f>E69</f>
        <v>0</v>
      </c>
    </row>
    <row r="53" spans="2:44" ht="13.5" thickBot="1">
      <c r="B53" s="585"/>
      <c r="C53" s="232"/>
      <c r="D53" s="24" t="str">
        <f>'１次入力'!T41</f>
        <v>国士舘</v>
      </c>
      <c r="E53" s="223">
        <v>3</v>
      </c>
      <c r="F53" s="24" t="s">
        <v>60</v>
      </c>
      <c r="G53" s="223">
        <v>0</v>
      </c>
      <c r="H53" s="24" t="str">
        <f>'１次入力'!Z41</f>
        <v>白鷗大</v>
      </c>
      <c r="I53" s="24"/>
      <c r="J53" s="24" t="str">
        <f t="shared" si="10"/>
        <v>国士舘</v>
      </c>
      <c r="K53" s="224" t="str">
        <f t="shared" si="11"/>
        <v>白鷗大</v>
      </c>
      <c r="N53" s="22"/>
      <c r="O53" s="22"/>
      <c r="P53" s="22"/>
      <c r="Q53" s="22"/>
      <c r="R53" s="22"/>
      <c r="S53" s="22"/>
      <c r="T53" s="22"/>
      <c r="U53" s="22"/>
      <c r="V53" s="22"/>
      <c r="W53" s="22"/>
      <c r="X53" s="250"/>
      <c r="Y53" s="22"/>
      <c r="Z53" s="389"/>
      <c r="AB53" s="389"/>
      <c r="AD53" s="389"/>
      <c r="AF53" s="389"/>
      <c r="AH53" s="389"/>
      <c r="AJ53" s="389"/>
      <c r="AL53" s="389"/>
      <c r="AN53" s="389"/>
      <c r="AP53" s="389"/>
      <c r="AR53" s="389"/>
    </row>
    <row r="54" spans="2:45" ht="13.5" thickBot="1" thickTop="1">
      <c r="B54" s="585"/>
      <c r="C54" s="233"/>
      <c r="D54" s="368" t="str">
        <f>'１次入力'!AB41</f>
        <v>大東文化</v>
      </c>
      <c r="E54" s="367">
        <v>3</v>
      </c>
      <c r="F54" s="368" t="s">
        <v>60</v>
      </c>
      <c r="G54" s="367">
        <v>1</v>
      </c>
      <c r="H54" s="368" t="str">
        <f>'１次入力'!AH41</f>
        <v>桜美林</v>
      </c>
      <c r="I54" s="368"/>
      <c r="J54" s="24" t="str">
        <f t="shared" si="10"/>
        <v>大東文化</v>
      </c>
      <c r="K54" s="224" t="str">
        <f t="shared" si="11"/>
        <v>桜美林</v>
      </c>
      <c r="N54" s="22"/>
      <c r="O54" s="22"/>
      <c r="P54" s="22"/>
      <c r="Q54" s="22"/>
      <c r="R54" s="22"/>
      <c r="S54" s="22"/>
      <c r="T54" s="22"/>
      <c r="U54" s="22"/>
      <c r="V54" s="22"/>
      <c r="W54" s="22"/>
      <c r="X54" s="250"/>
      <c r="Y54" s="387"/>
      <c r="Z54" s="390">
        <f>SUM(Z31:Z52)</f>
        <v>21</v>
      </c>
      <c r="AA54" s="388">
        <f>SUM(AA31:AA52)</f>
        <v>6</v>
      </c>
      <c r="AB54" s="390">
        <f aca="true" t="shared" si="12" ref="AB54:AS54">SUM(AB31:AB52)</f>
        <v>16</v>
      </c>
      <c r="AC54" s="388">
        <f t="shared" si="12"/>
        <v>11</v>
      </c>
      <c r="AD54" s="390">
        <f t="shared" si="12"/>
        <v>17</v>
      </c>
      <c r="AE54" s="388">
        <f t="shared" si="12"/>
        <v>6</v>
      </c>
      <c r="AF54" s="390">
        <f t="shared" si="12"/>
        <v>17</v>
      </c>
      <c r="AG54" s="388">
        <f>SUM(AG31:AG52)</f>
        <v>15</v>
      </c>
      <c r="AH54" s="390">
        <f t="shared" si="12"/>
        <v>9</v>
      </c>
      <c r="AI54" s="388">
        <f t="shared" si="12"/>
        <v>15</v>
      </c>
      <c r="AJ54" s="390">
        <f t="shared" si="12"/>
        <v>9</v>
      </c>
      <c r="AK54" s="388">
        <f t="shared" si="12"/>
        <v>18</v>
      </c>
      <c r="AL54" s="390">
        <f t="shared" si="12"/>
        <v>0</v>
      </c>
      <c r="AM54" s="388">
        <f t="shared" si="12"/>
        <v>21</v>
      </c>
      <c r="AN54" s="390">
        <f t="shared" si="12"/>
        <v>16</v>
      </c>
      <c r="AO54" s="388">
        <f t="shared" si="12"/>
        <v>16</v>
      </c>
      <c r="AP54" s="390">
        <f t="shared" si="12"/>
        <v>6</v>
      </c>
      <c r="AQ54" s="388">
        <f t="shared" si="12"/>
        <v>17</v>
      </c>
      <c r="AR54" s="390">
        <f t="shared" si="12"/>
        <v>21</v>
      </c>
      <c r="AS54" s="388">
        <f t="shared" si="12"/>
        <v>7</v>
      </c>
    </row>
    <row r="55" spans="2:25" ht="13.5" thickBot="1">
      <c r="B55" s="587"/>
      <c r="C55" s="379"/>
      <c r="D55" s="212" t="str">
        <f>'１次入力'!AJ41</f>
        <v>日本大</v>
      </c>
      <c r="E55" s="226">
        <v>3</v>
      </c>
      <c r="F55" s="368" t="s">
        <v>60</v>
      </c>
      <c r="G55" s="226">
        <v>1</v>
      </c>
      <c r="H55" s="212" t="str">
        <f>'１次入力'!AP41</f>
        <v>神奈川</v>
      </c>
      <c r="I55" s="212"/>
      <c r="J55" s="24" t="str">
        <f t="shared" si="10"/>
        <v>日本大</v>
      </c>
      <c r="K55" s="224" t="str">
        <f t="shared" si="11"/>
        <v>神奈川</v>
      </c>
      <c r="N55" s="22"/>
      <c r="O55" s="22"/>
      <c r="P55" s="22"/>
      <c r="Q55" s="22"/>
      <c r="R55" s="22"/>
      <c r="S55" s="22"/>
      <c r="T55" s="22"/>
      <c r="U55" s="22"/>
      <c r="V55" s="22"/>
      <c r="W55" s="22"/>
      <c r="X55" s="22"/>
      <c r="Y55" s="22"/>
    </row>
    <row r="56" spans="2:25" ht="12.75">
      <c r="B56" s="578" t="s">
        <v>66</v>
      </c>
      <c r="C56" s="234"/>
      <c r="D56" s="199" t="str">
        <f>'１次入力'!D48</f>
        <v>国士舘</v>
      </c>
      <c r="E56" s="221">
        <v>2</v>
      </c>
      <c r="F56" s="199" t="s">
        <v>60</v>
      </c>
      <c r="G56" s="221">
        <v>3</v>
      </c>
      <c r="H56" s="199" t="str">
        <f>'１次入力'!J48</f>
        <v>日本大</v>
      </c>
      <c r="I56" s="199"/>
      <c r="J56" s="199" t="str">
        <f t="shared" si="10"/>
        <v>日本大</v>
      </c>
      <c r="K56" s="200" t="str">
        <f t="shared" si="11"/>
        <v>国士舘</v>
      </c>
      <c r="N56" s="22"/>
      <c r="O56" s="22"/>
      <c r="P56" s="22"/>
      <c r="Q56" s="22"/>
      <c r="R56" s="22"/>
      <c r="S56" s="22"/>
      <c r="T56" s="22"/>
      <c r="U56" s="22"/>
      <c r="V56" s="22"/>
      <c r="W56" s="22"/>
      <c r="X56" s="22"/>
      <c r="Y56" s="22"/>
    </row>
    <row r="57" spans="2:25" ht="12.75">
      <c r="B57" s="579"/>
      <c r="C57" s="232"/>
      <c r="D57" s="24" t="str">
        <f>'１次入力'!L48</f>
        <v>桜美林</v>
      </c>
      <c r="E57" s="223">
        <v>0</v>
      </c>
      <c r="F57" s="24" t="s">
        <v>60</v>
      </c>
      <c r="G57" s="223">
        <v>3</v>
      </c>
      <c r="H57" s="24" t="str">
        <f>'１次入力'!R48</f>
        <v>白鷗大</v>
      </c>
      <c r="I57" s="24"/>
      <c r="J57" s="24" t="str">
        <f t="shared" si="10"/>
        <v>白鷗大</v>
      </c>
      <c r="K57" s="224" t="str">
        <f t="shared" si="11"/>
        <v>桜美林</v>
      </c>
      <c r="N57" s="22"/>
      <c r="O57" s="22"/>
      <c r="P57" s="22"/>
      <c r="Q57" s="22"/>
      <c r="R57" s="22"/>
      <c r="S57" s="22"/>
      <c r="T57" s="22"/>
      <c r="U57" s="22"/>
      <c r="V57" s="22"/>
      <c r="W57" s="22"/>
      <c r="X57" s="22"/>
      <c r="Y57" s="22"/>
    </row>
    <row r="58" spans="2:25" ht="12.75">
      <c r="B58" s="579"/>
      <c r="C58" s="232"/>
      <c r="D58" s="24" t="str">
        <f>'１次入力'!T48</f>
        <v>敬愛大</v>
      </c>
      <c r="E58" s="223">
        <v>3</v>
      </c>
      <c r="F58" s="24" t="s">
        <v>60</v>
      </c>
      <c r="G58" s="223">
        <v>0</v>
      </c>
      <c r="H58" s="24" t="str">
        <f>'１次入力'!Z48</f>
        <v>神奈川</v>
      </c>
      <c r="I58" s="24"/>
      <c r="J58" s="24" t="str">
        <f t="shared" si="10"/>
        <v>敬愛大</v>
      </c>
      <c r="K58" s="224" t="str">
        <f t="shared" si="11"/>
        <v>神奈川</v>
      </c>
      <c r="N58" s="22"/>
      <c r="O58" s="22"/>
      <c r="P58" s="22"/>
      <c r="Q58" s="22"/>
      <c r="R58" s="22"/>
      <c r="S58" s="22"/>
      <c r="T58" s="22"/>
      <c r="U58" s="22"/>
      <c r="V58" s="22"/>
      <c r="W58" s="22"/>
      <c r="X58" s="22"/>
      <c r="Y58" s="22"/>
    </row>
    <row r="59" spans="2:25" ht="12.75">
      <c r="B59" s="579"/>
      <c r="C59" s="380"/>
      <c r="D59" s="368" t="str">
        <f>'１次入力'!AB48</f>
        <v>早稲田</v>
      </c>
      <c r="E59" s="367">
        <v>3</v>
      </c>
      <c r="F59" s="368" t="s">
        <v>60</v>
      </c>
      <c r="G59" s="367">
        <v>1</v>
      </c>
      <c r="H59" s="368" t="str">
        <f>'１次入力'!AH48</f>
        <v>大東文化</v>
      </c>
      <c r="I59" s="368"/>
      <c r="J59" s="24" t="str">
        <f t="shared" si="10"/>
        <v>早稲田</v>
      </c>
      <c r="K59" s="224" t="str">
        <f t="shared" si="11"/>
        <v>大東文化</v>
      </c>
      <c r="N59" s="22"/>
      <c r="O59" s="22"/>
      <c r="P59" s="22"/>
      <c r="Q59" s="22"/>
      <c r="R59" s="22"/>
      <c r="S59" s="22"/>
      <c r="T59" s="22"/>
      <c r="U59" s="22"/>
      <c r="V59" s="22"/>
      <c r="W59" s="22"/>
      <c r="X59" s="22"/>
      <c r="Y59" s="22"/>
    </row>
    <row r="60" spans="2:25" ht="13.5" thickBot="1">
      <c r="B60" s="580"/>
      <c r="C60" s="381"/>
      <c r="D60" s="212" t="str">
        <f>'１次入力'!AJ48</f>
        <v>都留文科</v>
      </c>
      <c r="E60" s="226">
        <v>3</v>
      </c>
      <c r="F60" s="212" t="s">
        <v>60</v>
      </c>
      <c r="G60" s="226">
        <v>2</v>
      </c>
      <c r="H60" s="212" t="str">
        <f>'１次入力'!AP48</f>
        <v>武蔵短期</v>
      </c>
      <c r="I60" s="203"/>
      <c r="J60" s="24" t="str">
        <f t="shared" si="10"/>
        <v>都留文科</v>
      </c>
      <c r="K60" s="224" t="str">
        <f t="shared" si="11"/>
        <v>武蔵短期</v>
      </c>
      <c r="N60" s="22"/>
      <c r="O60" s="22"/>
      <c r="P60" s="22"/>
      <c r="Q60" s="22"/>
      <c r="R60" s="22"/>
      <c r="S60" s="22"/>
      <c r="T60" s="22"/>
      <c r="U60" s="22"/>
      <c r="V60" s="22"/>
      <c r="W60" s="22"/>
      <c r="X60" s="22"/>
      <c r="Y60" s="22"/>
    </row>
    <row r="61" spans="2:25" ht="12.75">
      <c r="B61" s="578" t="s">
        <v>94</v>
      </c>
      <c r="C61" s="206"/>
      <c r="D61" s="199" t="str">
        <f>'１次入力'!D55</f>
        <v>早稲田</v>
      </c>
      <c r="E61" s="221">
        <v>0</v>
      </c>
      <c r="F61" s="378" t="s">
        <v>60</v>
      </c>
      <c r="G61" s="221">
        <v>3</v>
      </c>
      <c r="H61" s="199" t="str">
        <f>'１次入力'!J55</f>
        <v>日本大</v>
      </c>
      <c r="I61" s="206"/>
      <c r="J61" s="384" t="str">
        <f t="shared" si="10"/>
        <v>日本大</v>
      </c>
      <c r="K61" s="385" t="str">
        <f t="shared" si="11"/>
        <v>早稲田</v>
      </c>
      <c r="N61" s="22"/>
      <c r="O61" s="22"/>
      <c r="P61" s="22"/>
      <c r="Q61" s="22"/>
      <c r="R61" s="22"/>
      <c r="S61" s="22"/>
      <c r="T61" s="22"/>
      <c r="U61" s="22"/>
      <c r="V61" s="22"/>
      <c r="W61" s="22"/>
      <c r="X61" s="22"/>
      <c r="Y61" s="22"/>
    </row>
    <row r="62" spans="2:25" ht="12.75">
      <c r="B62" s="579"/>
      <c r="C62" s="25"/>
      <c r="D62" s="24" t="str">
        <f>'１次入力'!L55</f>
        <v>国士舘</v>
      </c>
      <c r="E62" s="223">
        <v>3</v>
      </c>
      <c r="F62" s="368" t="s">
        <v>60</v>
      </c>
      <c r="G62" s="223">
        <v>0</v>
      </c>
      <c r="H62" s="24" t="str">
        <f>'１次入力'!R55</f>
        <v>大東文化</v>
      </c>
      <c r="I62" s="25"/>
      <c r="J62" s="23" t="str">
        <f t="shared" si="10"/>
        <v>国士舘</v>
      </c>
      <c r="K62" s="386" t="str">
        <f t="shared" si="11"/>
        <v>大東文化</v>
      </c>
      <c r="N62" s="22"/>
      <c r="O62" s="22"/>
      <c r="P62" s="22"/>
      <c r="Q62" s="22"/>
      <c r="R62" s="22"/>
      <c r="S62" s="22"/>
      <c r="T62" s="22"/>
      <c r="U62" s="22"/>
      <c r="V62" s="22"/>
      <c r="W62" s="22"/>
      <c r="X62" s="22"/>
      <c r="Y62" s="22"/>
    </row>
    <row r="63" spans="2:25" ht="12.75">
      <c r="B63" s="579"/>
      <c r="C63" s="25"/>
      <c r="D63" s="24" t="str">
        <f>'１次入力'!T55</f>
        <v>都留文科</v>
      </c>
      <c r="E63" s="223">
        <v>1</v>
      </c>
      <c r="F63" s="368" t="s">
        <v>60</v>
      </c>
      <c r="G63" s="223">
        <v>3</v>
      </c>
      <c r="H63" s="24" t="str">
        <f>'１次入力'!Z55</f>
        <v>神奈川</v>
      </c>
      <c r="I63" s="25"/>
      <c r="J63" s="23" t="str">
        <f t="shared" si="10"/>
        <v>神奈川</v>
      </c>
      <c r="K63" s="386" t="str">
        <f t="shared" si="11"/>
        <v>都留文科</v>
      </c>
      <c r="N63" s="22"/>
      <c r="O63" s="22"/>
      <c r="P63" s="22"/>
      <c r="Q63" s="22"/>
      <c r="R63" s="22"/>
      <c r="S63" s="22"/>
      <c r="T63" s="22"/>
      <c r="U63" s="22"/>
      <c r="V63" s="22"/>
      <c r="W63" s="22"/>
      <c r="X63" s="22"/>
      <c r="Y63" s="22"/>
    </row>
    <row r="64" spans="2:25" ht="12.75">
      <c r="B64" s="579"/>
      <c r="C64" s="25"/>
      <c r="D64" s="24" t="str">
        <f>'１次入力'!AB55</f>
        <v>武蔵短期</v>
      </c>
      <c r="E64" s="223">
        <v>2</v>
      </c>
      <c r="F64" s="368" t="s">
        <v>60</v>
      </c>
      <c r="G64" s="223">
        <v>3</v>
      </c>
      <c r="H64" s="24" t="str">
        <f>'１次入力'!AH55</f>
        <v>白鷗大</v>
      </c>
      <c r="I64" s="25"/>
      <c r="J64" s="23" t="str">
        <f t="shared" si="10"/>
        <v>白鷗大</v>
      </c>
      <c r="K64" s="386" t="str">
        <f t="shared" si="11"/>
        <v>武蔵短期</v>
      </c>
      <c r="N64" s="22"/>
      <c r="O64" s="22"/>
      <c r="P64" s="22"/>
      <c r="Q64" s="22"/>
      <c r="R64" s="22"/>
      <c r="S64" s="22"/>
      <c r="T64" s="22"/>
      <c r="U64" s="22"/>
      <c r="V64" s="22"/>
      <c r="W64" s="22"/>
      <c r="X64" s="22"/>
      <c r="Y64" s="22"/>
    </row>
    <row r="65" spans="2:25" ht="13.5" thickBot="1">
      <c r="B65" s="580"/>
      <c r="C65" s="203"/>
      <c r="D65" s="212" t="str">
        <f>'１次入力'!AJ55</f>
        <v>敬愛大</v>
      </c>
      <c r="E65" s="226">
        <v>3</v>
      </c>
      <c r="F65" s="212" t="s">
        <v>60</v>
      </c>
      <c r="G65" s="226">
        <v>0</v>
      </c>
      <c r="H65" s="212" t="str">
        <f>'１次入力'!AP55</f>
        <v>桜美林</v>
      </c>
      <c r="I65" s="203"/>
      <c r="J65" s="23" t="str">
        <f t="shared" si="10"/>
        <v>敬愛大</v>
      </c>
      <c r="K65" s="386" t="str">
        <f t="shared" si="11"/>
        <v>桜美林</v>
      </c>
      <c r="N65" s="22"/>
      <c r="O65" s="22"/>
      <c r="P65" s="22"/>
      <c r="Q65" s="22"/>
      <c r="R65" s="22"/>
      <c r="S65" s="22"/>
      <c r="T65" s="22"/>
      <c r="U65" s="22"/>
      <c r="V65" s="22"/>
      <c r="W65" s="22"/>
      <c r="X65" s="22"/>
      <c r="Y65" s="22"/>
    </row>
    <row r="66" spans="2:25" ht="12.75">
      <c r="B66" s="578" t="s">
        <v>95</v>
      </c>
      <c r="C66" s="206"/>
      <c r="D66" s="199" t="str">
        <f>'１次入力'!D62</f>
        <v>武蔵短期</v>
      </c>
      <c r="E66" s="221"/>
      <c r="F66" s="378" t="s">
        <v>60</v>
      </c>
      <c r="G66" s="221"/>
      <c r="H66" s="199" t="str">
        <f>'１次入力'!J62</f>
        <v>神奈川</v>
      </c>
      <c r="I66" s="206"/>
      <c r="J66" s="384"/>
      <c r="K66" s="385"/>
      <c r="N66" s="22"/>
      <c r="O66" s="22"/>
      <c r="P66" s="22"/>
      <c r="Q66" s="22"/>
      <c r="R66" s="22"/>
      <c r="S66" s="22"/>
      <c r="T66" s="22"/>
      <c r="U66" s="22"/>
      <c r="V66" s="22"/>
      <c r="W66" s="22"/>
      <c r="X66" s="22"/>
      <c r="Y66" s="22"/>
    </row>
    <row r="67" spans="2:25" ht="12.75">
      <c r="B67" s="579"/>
      <c r="C67" s="25"/>
      <c r="D67" s="24" t="str">
        <f>'１次入力'!L62</f>
        <v>敬愛大</v>
      </c>
      <c r="E67" s="223"/>
      <c r="F67" s="368" t="s">
        <v>60</v>
      </c>
      <c r="G67" s="223"/>
      <c r="H67" s="24" t="str">
        <f>'１次入力'!R62</f>
        <v>白鷗大</v>
      </c>
      <c r="I67" s="25"/>
      <c r="J67" s="23"/>
      <c r="K67" s="386"/>
      <c r="N67" s="22"/>
      <c r="O67" s="22"/>
      <c r="P67" s="22"/>
      <c r="Q67" s="22"/>
      <c r="R67" s="22"/>
      <c r="S67" s="22"/>
      <c r="T67" s="22"/>
      <c r="U67" s="22"/>
      <c r="V67" s="22"/>
      <c r="W67" s="22"/>
      <c r="X67" s="22"/>
      <c r="Y67" s="22"/>
    </row>
    <row r="68" spans="2:25" ht="12.75">
      <c r="B68" s="579"/>
      <c r="C68" s="25"/>
      <c r="D68" s="24" t="str">
        <f>'１次入力'!T62</f>
        <v>日本大</v>
      </c>
      <c r="E68" s="223"/>
      <c r="F68" s="368" t="s">
        <v>60</v>
      </c>
      <c r="G68" s="223"/>
      <c r="H68" s="24" t="str">
        <f>'１次入力'!Z62</f>
        <v>大東文化</v>
      </c>
      <c r="I68" s="25"/>
      <c r="J68" s="23"/>
      <c r="K68" s="386"/>
      <c r="N68" s="22"/>
      <c r="O68" s="22"/>
      <c r="P68" s="22"/>
      <c r="Q68" s="22"/>
      <c r="R68" s="22"/>
      <c r="S68" s="22"/>
      <c r="T68" s="22"/>
      <c r="U68" s="22"/>
      <c r="V68" s="22"/>
      <c r="W68" s="22"/>
      <c r="X68" s="22"/>
      <c r="Y68" s="22"/>
    </row>
    <row r="69" spans="2:25" ht="12.75">
      <c r="B69" s="579"/>
      <c r="C69" s="25"/>
      <c r="D69" s="24" t="str">
        <f>'１次入力'!AB62</f>
        <v>都留文科</v>
      </c>
      <c r="E69" s="223"/>
      <c r="F69" s="368" t="s">
        <v>60</v>
      </c>
      <c r="G69" s="223"/>
      <c r="H69" s="24" t="str">
        <f>'１次入力'!AH62</f>
        <v>桜美林</v>
      </c>
      <c r="I69" s="25"/>
      <c r="J69" s="23"/>
      <c r="K69" s="386"/>
      <c r="N69" s="22"/>
      <c r="O69" s="22"/>
      <c r="P69" s="22"/>
      <c r="Q69" s="22"/>
      <c r="R69" s="22"/>
      <c r="S69" s="22"/>
      <c r="T69" s="22"/>
      <c r="U69" s="22"/>
      <c r="V69" s="22"/>
      <c r="W69" s="22"/>
      <c r="X69" s="22"/>
      <c r="Y69" s="22"/>
    </row>
    <row r="70" spans="2:25" ht="13.5" thickBot="1">
      <c r="B70" s="580"/>
      <c r="C70" s="203"/>
      <c r="D70" s="212" t="str">
        <f>'１次入力'!AJ62</f>
        <v>早稲田</v>
      </c>
      <c r="E70" s="226"/>
      <c r="F70" s="212" t="s">
        <v>60</v>
      </c>
      <c r="G70" s="226"/>
      <c r="H70" s="212" t="str">
        <f>'１次入力'!AP62</f>
        <v>国士舘</v>
      </c>
      <c r="I70" s="203"/>
      <c r="J70" s="382"/>
      <c r="K70" s="383"/>
      <c r="N70" s="22"/>
      <c r="O70" s="22"/>
      <c r="P70" s="22"/>
      <c r="Q70" s="22"/>
      <c r="R70" s="22"/>
      <c r="S70" s="22"/>
      <c r="T70" s="22"/>
      <c r="U70" s="22"/>
      <c r="V70" s="22"/>
      <c r="W70" s="22"/>
      <c r="X70" s="22"/>
      <c r="Y70" s="22"/>
    </row>
    <row r="71" spans="4:25" ht="12.75">
      <c r="D71" s="372"/>
      <c r="N71" s="22"/>
      <c r="O71" s="22"/>
      <c r="P71" s="22"/>
      <c r="Q71" s="22"/>
      <c r="R71" s="22"/>
      <c r="S71" s="22"/>
      <c r="T71" s="22"/>
      <c r="U71" s="22"/>
      <c r="V71" s="22"/>
      <c r="W71" s="22"/>
      <c r="X71" s="22"/>
      <c r="Y71" s="22"/>
    </row>
    <row r="72" spans="14:25" ht="12.75">
      <c r="N72" s="22"/>
      <c r="O72" s="22"/>
      <c r="P72" s="22"/>
      <c r="Q72" s="22"/>
      <c r="R72" s="22"/>
      <c r="S72" s="22"/>
      <c r="T72" s="22"/>
      <c r="U72" s="22"/>
      <c r="V72" s="22"/>
      <c r="W72" s="22"/>
      <c r="X72" s="22"/>
      <c r="Y72" s="22"/>
    </row>
    <row r="73" spans="14:25" ht="12.75">
      <c r="N73" s="22"/>
      <c r="O73" s="22"/>
      <c r="P73" s="22"/>
      <c r="Q73" s="22"/>
      <c r="R73" s="22"/>
      <c r="S73" s="22"/>
      <c r="T73" s="22"/>
      <c r="U73" s="22"/>
      <c r="V73" s="22"/>
      <c r="W73" s="22"/>
      <c r="X73" s="22"/>
      <c r="Y73" s="22"/>
    </row>
    <row r="74" spans="14:25" ht="12.75">
      <c r="N74" s="22"/>
      <c r="O74" s="22"/>
      <c r="P74" s="22"/>
      <c r="Q74" s="22"/>
      <c r="R74" s="22"/>
      <c r="S74" s="22"/>
      <c r="T74" s="22"/>
      <c r="U74" s="22"/>
      <c r="V74" s="22"/>
      <c r="W74" s="22"/>
      <c r="X74" s="22"/>
      <c r="Y74" s="22"/>
    </row>
    <row r="75" spans="14:25" ht="12.75">
      <c r="N75" s="22"/>
      <c r="O75" s="22"/>
      <c r="P75" s="22"/>
      <c r="Q75" s="22"/>
      <c r="R75" s="22"/>
      <c r="S75" s="22"/>
      <c r="T75" s="22"/>
      <c r="U75" s="22"/>
      <c r="V75" s="22"/>
      <c r="W75" s="22"/>
      <c r="X75" s="22"/>
      <c r="Y75" s="22"/>
    </row>
    <row r="76" spans="14:25" ht="12.75">
      <c r="N76" s="22"/>
      <c r="O76" s="22"/>
      <c r="P76" s="22"/>
      <c r="Q76" s="22"/>
      <c r="R76" s="22"/>
      <c r="S76" s="22"/>
      <c r="T76" s="22"/>
      <c r="U76" s="22"/>
      <c r="V76" s="22"/>
      <c r="W76" s="22"/>
      <c r="X76" s="22"/>
      <c r="Y76" s="22"/>
    </row>
    <row r="77" spans="14:25" ht="12.75">
      <c r="N77" s="22"/>
      <c r="O77" s="22"/>
      <c r="P77" s="22"/>
      <c r="Q77" s="22"/>
      <c r="R77" s="22"/>
      <c r="S77" s="22"/>
      <c r="T77" s="22"/>
      <c r="U77" s="22"/>
      <c r="V77" s="22"/>
      <c r="W77" s="22"/>
      <c r="X77" s="22"/>
      <c r="Y77" s="22"/>
    </row>
    <row r="78" spans="14:25" ht="12.75">
      <c r="N78" s="22"/>
      <c r="O78" s="22"/>
      <c r="P78" s="22"/>
      <c r="Q78" s="22"/>
      <c r="R78" s="22"/>
      <c r="S78" s="22"/>
      <c r="T78" s="22"/>
      <c r="U78" s="22"/>
      <c r="V78" s="22"/>
      <c r="W78" s="22"/>
      <c r="X78" s="22"/>
      <c r="Y78" s="22"/>
    </row>
    <row r="79" spans="14:25" ht="12.75">
      <c r="N79" s="22"/>
      <c r="O79" s="22"/>
      <c r="P79" s="22"/>
      <c r="Q79" s="22"/>
      <c r="R79" s="22"/>
      <c r="S79" s="22"/>
      <c r="T79" s="22"/>
      <c r="U79" s="22"/>
      <c r="V79" s="22"/>
      <c r="W79" s="22"/>
      <c r="X79" s="22"/>
      <c r="Y79" s="22"/>
    </row>
    <row r="80" spans="14:25" ht="12.75">
      <c r="N80" s="22"/>
      <c r="O80" s="22"/>
      <c r="P80" s="22"/>
      <c r="Q80" s="22"/>
      <c r="R80" s="22"/>
      <c r="S80" s="22"/>
      <c r="T80" s="22"/>
      <c r="U80" s="22"/>
      <c r="V80" s="22"/>
      <c r="W80" s="22"/>
      <c r="X80" s="22"/>
      <c r="Y80" s="22"/>
    </row>
    <row r="81" spans="14:25" ht="12.75">
      <c r="N81" s="22"/>
      <c r="O81" s="22"/>
      <c r="P81" s="22"/>
      <c r="Q81" s="22"/>
      <c r="R81" s="22"/>
      <c r="S81" s="22"/>
      <c r="T81" s="22"/>
      <c r="U81" s="22"/>
      <c r="V81" s="22"/>
      <c r="W81" s="22"/>
      <c r="X81" s="22"/>
      <c r="Y81" s="22"/>
    </row>
    <row r="82" spans="14:25" ht="12.75">
      <c r="N82" s="22"/>
      <c r="O82" s="22"/>
      <c r="P82" s="22"/>
      <c r="Q82" s="22"/>
      <c r="R82" s="22"/>
      <c r="S82" s="22"/>
      <c r="T82" s="22"/>
      <c r="U82" s="22"/>
      <c r="V82" s="22"/>
      <c r="W82" s="22"/>
      <c r="X82" s="22"/>
      <c r="Y82" s="22"/>
    </row>
    <row r="83" spans="14:25" ht="12.75">
      <c r="N83" s="22"/>
      <c r="O83" s="22"/>
      <c r="P83" s="22"/>
      <c r="Q83" s="22"/>
      <c r="R83" s="22"/>
      <c r="S83" s="22"/>
      <c r="T83" s="22"/>
      <c r="U83" s="22"/>
      <c r="V83" s="22"/>
      <c r="W83" s="22"/>
      <c r="X83" s="22"/>
      <c r="Y83" s="22"/>
    </row>
    <row r="84" spans="14:25" ht="12.75">
      <c r="N84" s="22"/>
      <c r="O84" s="22"/>
      <c r="P84" s="22"/>
      <c r="Q84" s="22"/>
      <c r="R84" s="22"/>
      <c r="S84" s="22"/>
      <c r="T84" s="22"/>
      <c r="U84" s="22"/>
      <c r="V84" s="22"/>
      <c r="W84" s="22"/>
      <c r="X84" s="22"/>
      <c r="Y84" s="22"/>
    </row>
    <row r="85" spans="14:25" ht="12.75">
      <c r="N85" s="22"/>
      <c r="O85" s="22"/>
      <c r="P85" s="22"/>
      <c r="Q85" s="22"/>
      <c r="R85" s="22"/>
      <c r="S85" s="22"/>
      <c r="T85" s="22"/>
      <c r="U85" s="22"/>
      <c r="V85" s="22"/>
      <c r="W85" s="22"/>
      <c r="X85" s="22"/>
      <c r="Y85" s="22"/>
    </row>
    <row r="86" spans="14:25" ht="12.75">
      <c r="N86" s="22"/>
      <c r="O86" s="22"/>
      <c r="P86" s="22"/>
      <c r="Q86" s="22"/>
      <c r="R86" s="22"/>
      <c r="S86" s="22"/>
      <c r="T86" s="22"/>
      <c r="U86" s="22"/>
      <c r="V86" s="22"/>
      <c r="W86" s="22"/>
      <c r="X86" s="22"/>
      <c r="Y86" s="22"/>
    </row>
    <row r="87" spans="14:25" ht="12.75">
      <c r="N87" s="22"/>
      <c r="O87" s="22"/>
      <c r="P87" s="22"/>
      <c r="Q87" s="22"/>
      <c r="R87" s="22"/>
      <c r="S87" s="22"/>
      <c r="T87" s="22"/>
      <c r="U87" s="22"/>
      <c r="V87" s="22"/>
      <c r="W87" s="22"/>
      <c r="X87" s="22"/>
      <c r="Y87" s="22"/>
    </row>
    <row r="88" spans="14:25" ht="12.75">
      <c r="N88" s="22"/>
      <c r="O88" s="22"/>
      <c r="P88" s="22"/>
      <c r="Q88" s="22"/>
      <c r="R88" s="22"/>
      <c r="S88" s="22"/>
      <c r="T88" s="22"/>
      <c r="U88" s="22"/>
      <c r="V88" s="22"/>
      <c r="W88" s="22"/>
      <c r="X88" s="22"/>
      <c r="Y88" s="22"/>
    </row>
    <row r="89" spans="14:25" ht="12.75">
      <c r="N89" s="22"/>
      <c r="O89" s="22"/>
      <c r="P89" s="22"/>
      <c r="Q89" s="22"/>
      <c r="R89" s="22"/>
      <c r="S89" s="22"/>
      <c r="T89" s="22"/>
      <c r="U89" s="22"/>
      <c r="V89" s="22"/>
      <c r="W89" s="22"/>
      <c r="X89" s="22"/>
      <c r="Y89" s="22"/>
    </row>
    <row r="90" spans="14:25" ht="12.75">
      <c r="N90" s="22"/>
      <c r="O90" s="22"/>
      <c r="P90" s="22"/>
      <c r="Q90" s="22"/>
      <c r="R90" s="22"/>
      <c r="S90" s="22"/>
      <c r="T90" s="22"/>
      <c r="U90" s="22"/>
      <c r="V90" s="22"/>
      <c r="W90" s="22"/>
      <c r="X90" s="22"/>
      <c r="Y90" s="22"/>
    </row>
    <row r="91" spans="14:25" ht="12.75">
      <c r="N91" s="22"/>
      <c r="O91" s="22"/>
      <c r="P91" s="22"/>
      <c r="Q91" s="22"/>
      <c r="R91" s="22"/>
      <c r="S91" s="22"/>
      <c r="T91" s="22"/>
      <c r="U91" s="22"/>
      <c r="V91" s="22"/>
      <c r="W91" s="22"/>
      <c r="X91" s="22"/>
      <c r="Y91" s="22"/>
    </row>
    <row r="92" spans="14:25" ht="12.75">
      <c r="N92" s="22"/>
      <c r="O92" s="22"/>
      <c r="P92" s="22"/>
      <c r="Q92" s="22"/>
      <c r="R92" s="22"/>
      <c r="S92" s="22"/>
      <c r="T92" s="22"/>
      <c r="U92" s="22"/>
      <c r="V92" s="22"/>
      <c r="W92" s="22"/>
      <c r="X92" s="22"/>
      <c r="Y92" s="22"/>
    </row>
    <row r="93" spans="14:25" ht="12.75">
      <c r="N93" s="22"/>
      <c r="O93" s="22"/>
      <c r="P93" s="22"/>
      <c r="Q93" s="22"/>
      <c r="R93" s="22"/>
      <c r="S93" s="22"/>
      <c r="T93" s="22"/>
      <c r="U93" s="22"/>
      <c r="V93" s="22"/>
      <c r="W93" s="22"/>
      <c r="X93" s="22"/>
      <c r="Y93" s="22"/>
    </row>
  </sheetData>
  <sheetProtection/>
  <mergeCells count="18">
    <mergeCell ref="N17:N18"/>
    <mergeCell ref="AF30:AG30"/>
    <mergeCell ref="AD30:AE30"/>
    <mergeCell ref="AB30:AC30"/>
    <mergeCell ref="Z30:AA30"/>
    <mergeCell ref="AN30:AO30"/>
    <mergeCell ref="AL30:AM30"/>
    <mergeCell ref="AJ30:AK30"/>
    <mergeCell ref="AH30:AI30"/>
    <mergeCell ref="B61:B65"/>
    <mergeCell ref="B66:B70"/>
    <mergeCell ref="D30:H30"/>
    <mergeCell ref="B31:B35"/>
    <mergeCell ref="B36:B40"/>
    <mergeCell ref="B41:B45"/>
    <mergeCell ref="B46:B50"/>
    <mergeCell ref="B51:B55"/>
    <mergeCell ref="B56:B60"/>
  </mergeCells>
  <printOptions/>
  <pageMargins left="0.787" right="0.787" top="0.984" bottom="0.984" header="0.512" footer="0.512"/>
  <pageSetup horizontalDpi="300" verticalDpi="3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7"/>
  <dimension ref="A2:Z14"/>
  <sheetViews>
    <sheetView zoomScalePageLayoutView="0" workbookViewId="0" topLeftCell="A1">
      <selection activeCell="V2" sqref="V2"/>
    </sheetView>
  </sheetViews>
  <sheetFormatPr defaultColWidth="9.00390625" defaultRowHeight="13.5"/>
  <cols>
    <col min="1" max="1" width="4.00390625" style="0" customWidth="1"/>
    <col min="2" max="2" width="10.875" style="0" customWidth="1"/>
    <col min="3" max="9" width="5.625" style="0" customWidth="1"/>
    <col min="10" max="10" width="7.50390625" style="22" bestFit="1" customWidth="1"/>
    <col min="11" max="11" width="8.125" style="22" bestFit="1" customWidth="1"/>
    <col min="12" max="12" width="7.125" style="22" bestFit="1" customWidth="1"/>
    <col min="13" max="13" width="1.75390625" style="0" customWidth="1"/>
    <col min="14" max="14" width="3.375" style="0" bestFit="1" customWidth="1"/>
    <col min="15" max="19" width="5.125" style="0" customWidth="1"/>
    <col min="20" max="20" width="1.37890625" style="0" customWidth="1"/>
    <col min="21" max="21" width="7.00390625" style="0" customWidth="1"/>
    <col min="22" max="26" width="7.50390625" style="0" bestFit="1" customWidth="1"/>
  </cols>
  <sheetData>
    <row r="2" spans="4:5" ht="41.25">
      <c r="D2" s="21" t="s">
        <v>73</v>
      </c>
      <c r="E2" s="20"/>
    </row>
    <row r="3" spans="1:26" ht="12.75">
      <c r="A3" s="25"/>
      <c r="B3" s="25"/>
      <c r="C3" s="25"/>
      <c r="D3" s="25"/>
      <c r="E3" s="25"/>
      <c r="F3" s="25"/>
      <c r="G3" s="25"/>
      <c r="H3" s="25"/>
      <c r="I3" s="25"/>
      <c r="J3" s="23"/>
      <c r="K3" s="23"/>
      <c r="L3" s="23"/>
      <c r="M3" s="25"/>
      <c r="N3" s="592" t="s">
        <v>74</v>
      </c>
      <c r="O3" s="592"/>
      <c r="P3" s="592"/>
      <c r="Q3" s="592" t="s">
        <v>75</v>
      </c>
      <c r="R3" s="592"/>
      <c r="S3" s="592"/>
      <c r="T3" s="25"/>
      <c r="U3" s="593" t="s">
        <v>76</v>
      </c>
      <c r="V3" s="593"/>
      <c r="W3" s="593"/>
      <c r="X3" s="593"/>
      <c r="Y3" s="593"/>
      <c r="Z3" s="593"/>
    </row>
    <row r="4" spans="1:26" ht="12.75">
      <c r="A4" s="538" t="s">
        <v>20</v>
      </c>
      <c r="B4" s="24" t="s">
        <v>19</v>
      </c>
      <c r="C4" s="24" t="s">
        <v>0</v>
      </c>
      <c r="D4" s="24" t="s">
        <v>1</v>
      </c>
      <c r="E4" s="24" t="s">
        <v>2</v>
      </c>
      <c r="F4" s="24" t="s">
        <v>3</v>
      </c>
      <c r="G4" s="24" t="s">
        <v>51</v>
      </c>
      <c r="H4" s="24" t="s">
        <v>4</v>
      </c>
      <c r="I4" s="24" t="s">
        <v>5</v>
      </c>
      <c r="J4" s="26" t="s">
        <v>9</v>
      </c>
      <c r="K4" s="26" t="s">
        <v>48</v>
      </c>
      <c r="L4" s="26" t="s">
        <v>7</v>
      </c>
      <c r="M4" s="25"/>
      <c r="N4" s="24" t="s">
        <v>2</v>
      </c>
      <c r="O4" s="24" t="s">
        <v>3</v>
      </c>
      <c r="P4" s="24" t="s">
        <v>1</v>
      </c>
      <c r="Q4" s="24" t="s">
        <v>2</v>
      </c>
      <c r="R4" s="24" t="s">
        <v>3</v>
      </c>
      <c r="S4" s="24" t="s">
        <v>1</v>
      </c>
      <c r="T4" s="24"/>
      <c r="U4" s="266" t="s">
        <v>77</v>
      </c>
      <c r="V4" s="266" t="s">
        <v>78</v>
      </c>
      <c r="W4" s="266" t="s">
        <v>79</v>
      </c>
      <c r="X4" s="266" t="s">
        <v>80</v>
      </c>
      <c r="Y4" s="266" t="s">
        <v>81</v>
      </c>
      <c r="Z4" s="266" t="s">
        <v>82</v>
      </c>
    </row>
    <row r="5" spans="1:26" ht="12.75">
      <c r="A5" s="171">
        <f>'1次星取'!A4</f>
        <v>1</v>
      </c>
      <c r="B5" s="171" t="str">
        <f>'1次星取'!B4</f>
        <v>早稲田</v>
      </c>
      <c r="C5" s="33">
        <f>'1次星取'!CP7</f>
        <v>3</v>
      </c>
      <c r="D5" s="33">
        <f>'1次星取'!CQ7</f>
        <v>6</v>
      </c>
      <c r="E5" s="33">
        <f>'1次星取'!CS7</f>
        <v>3</v>
      </c>
      <c r="F5" s="33">
        <f>'1次星取'!CT7</f>
        <v>0</v>
      </c>
      <c r="G5" s="33">
        <f>'1次星取'!CU7</f>
        <v>0</v>
      </c>
      <c r="H5" s="33">
        <f>'1次星取'!CV7</f>
        <v>9</v>
      </c>
      <c r="I5" s="33">
        <f>'1次星取'!CW7</f>
        <v>0</v>
      </c>
      <c r="J5" s="23">
        <f aca="true" t="shared" si="0" ref="J5:J14">IF(ISERROR(H5/I5),100,(H5/I5))</f>
        <v>100</v>
      </c>
      <c r="K5" s="172">
        <f>'1次星取'!DA7</f>
        <v>225</v>
      </c>
      <c r="L5" s="172">
        <f>'1次星取'!DB7</f>
        <v>163</v>
      </c>
      <c r="M5" s="25"/>
      <c r="N5" s="25">
        <f aca="true" t="shared" si="1" ref="N5:N14">E5+1</f>
        <v>4</v>
      </c>
      <c r="O5" s="25">
        <f aca="true" t="shared" si="2" ref="O5:O14">F5</f>
        <v>0</v>
      </c>
      <c r="P5" s="25">
        <f aca="true" t="shared" si="3" ref="P5:P14">D5+2</f>
        <v>8</v>
      </c>
      <c r="Q5" s="25">
        <f aca="true" t="shared" si="4" ref="Q5:Q14">E5</f>
        <v>3</v>
      </c>
      <c r="R5" s="25">
        <f aca="true" t="shared" si="5" ref="R5:R14">F5+1</f>
        <v>1</v>
      </c>
      <c r="S5" s="25">
        <f aca="true" t="shared" si="6" ref="S5:S14">D5+1</f>
        <v>7</v>
      </c>
      <c r="T5" s="25"/>
      <c r="U5" s="23">
        <f aca="true" t="shared" si="7" ref="U5:U14">IF(ISERROR(($H5+3)/($I5+0)),0,(($H5+3)/($I5+0)))</f>
        <v>0</v>
      </c>
      <c r="V5" s="23">
        <f aca="true" t="shared" si="8" ref="V5:V14">($H5+3)/($I5+1)</f>
        <v>12</v>
      </c>
      <c r="W5" s="23">
        <f aca="true" t="shared" si="9" ref="W5:W14">($H5+3)/($I5+2)</f>
        <v>6</v>
      </c>
      <c r="X5" s="23">
        <f aca="true" t="shared" si="10" ref="X5:X14">($H5+2)/($I5+3)</f>
        <v>3.6666666666666665</v>
      </c>
      <c r="Y5" s="23">
        <f aca="true" t="shared" si="11" ref="Y5:Y14">($H5+1)/($I5+3)</f>
        <v>3.3333333333333335</v>
      </c>
      <c r="Z5" s="23">
        <f aca="true" t="shared" si="12" ref="Z5:Z14">($H5)/($I5+3)</f>
        <v>3</v>
      </c>
    </row>
    <row r="6" spans="1:26" ht="12.75">
      <c r="A6" s="171">
        <f>'1次星取'!A67</f>
        <v>6</v>
      </c>
      <c r="B6" s="171" t="str">
        <f>'1次星取'!B67</f>
        <v>白鷗大</v>
      </c>
      <c r="C6" s="33">
        <f>'1次星取'!CP70</f>
        <v>3</v>
      </c>
      <c r="D6" s="33">
        <f>'1次星取'!CQ70</f>
        <v>4</v>
      </c>
      <c r="E6" s="33">
        <f>'1次星取'!CS70</f>
        <v>1</v>
      </c>
      <c r="F6" s="33">
        <f>'1次星取'!CT70</f>
        <v>2</v>
      </c>
      <c r="G6" s="33">
        <f>'1次星取'!CU70</f>
        <v>0</v>
      </c>
      <c r="H6" s="33">
        <f>'1次星取'!CV70</f>
        <v>4</v>
      </c>
      <c r="I6" s="33">
        <f>'1次星取'!CW70</f>
        <v>7</v>
      </c>
      <c r="J6" s="23">
        <f t="shared" si="0"/>
        <v>0.5714285714285714</v>
      </c>
      <c r="K6" s="172">
        <f>'1次星取'!DA70</f>
        <v>227</v>
      </c>
      <c r="L6" s="172">
        <f>'1次星取'!DB70</f>
        <v>250</v>
      </c>
      <c r="M6" s="25"/>
      <c r="N6" s="25">
        <f t="shared" si="1"/>
        <v>2</v>
      </c>
      <c r="O6" s="25">
        <f t="shared" si="2"/>
        <v>2</v>
      </c>
      <c r="P6" s="25">
        <f t="shared" si="3"/>
        <v>6</v>
      </c>
      <c r="Q6" s="25">
        <f t="shared" si="4"/>
        <v>1</v>
      </c>
      <c r="R6" s="25">
        <f t="shared" si="5"/>
        <v>3</v>
      </c>
      <c r="S6" s="25">
        <f t="shared" si="6"/>
        <v>5</v>
      </c>
      <c r="T6" s="25"/>
      <c r="U6" s="23">
        <f t="shared" si="7"/>
        <v>1</v>
      </c>
      <c r="V6" s="23">
        <f t="shared" si="8"/>
        <v>0.875</v>
      </c>
      <c r="W6" s="23">
        <f t="shared" si="9"/>
        <v>0.7777777777777778</v>
      </c>
      <c r="X6" s="23">
        <f t="shared" si="10"/>
        <v>0.6</v>
      </c>
      <c r="Y6" s="23">
        <f t="shared" si="11"/>
        <v>0.5</v>
      </c>
      <c r="Z6" s="23">
        <f t="shared" si="12"/>
        <v>0.4</v>
      </c>
    </row>
    <row r="7" spans="1:26" ht="12.75">
      <c r="A7" s="171">
        <f>'1次星取'!A18</f>
        <v>3</v>
      </c>
      <c r="B7" s="171" t="str">
        <f>'1次星取'!B18</f>
        <v>日本大</v>
      </c>
      <c r="C7" s="33">
        <f>'1次星取'!CP21</f>
        <v>3</v>
      </c>
      <c r="D7" s="33">
        <f>'1次星取'!CQ21</f>
        <v>6</v>
      </c>
      <c r="E7" s="33">
        <f>'1次星取'!CS21</f>
        <v>3</v>
      </c>
      <c r="F7" s="33">
        <f>'1次星取'!CT21</f>
        <v>0</v>
      </c>
      <c r="G7" s="33">
        <f>'1次星取'!CU21</f>
        <v>0</v>
      </c>
      <c r="H7" s="33">
        <f>'1次星取'!CV21</f>
        <v>9</v>
      </c>
      <c r="I7" s="33">
        <f>'1次星取'!CW21</f>
        <v>1</v>
      </c>
      <c r="J7" s="23">
        <f t="shared" si="0"/>
        <v>9</v>
      </c>
      <c r="K7" s="172">
        <f>'1次星取'!DA21</f>
        <v>247</v>
      </c>
      <c r="L7" s="172">
        <f>'1次星取'!DB21</f>
        <v>177</v>
      </c>
      <c r="M7" s="25"/>
      <c r="N7" s="25">
        <f t="shared" si="1"/>
        <v>4</v>
      </c>
      <c r="O7" s="25">
        <f t="shared" si="2"/>
        <v>0</v>
      </c>
      <c r="P7" s="25">
        <f t="shared" si="3"/>
        <v>8</v>
      </c>
      <c r="Q7" s="25">
        <f t="shared" si="4"/>
        <v>3</v>
      </c>
      <c r="R7" s="25">
        <f t="shared" si="5"/>
        <v>1</v>
      </c>
      <c r="S7" s="25">
        <f t="shared" si="6"/>
        <v>7</v>
      </c>
      <c r="T7" s="25"/>
      <c r="U7" s="23">
        <f t="shared" si="7"/>
        <v>12</v>
      </c>
      <c r="V7" s="23">
        <f t="shared" si="8"/>
        <v>6</v>
      </c>
      <c r="W7" s="23">
        <f t="shared" si="9"/>
        <v>4</v>
      </c>
      <c r="X7" s="23">
        <f t="shared" si="10"/>
        <v>2.75</v>
      </c>
      <c r="Y7" s="23">
        <f t="shared" si="11"/>
        <v>2.5</v>
      </c>
      <c r="Z7" s="23">
        <f t="shared" si="12"/>
        <v>2.25</v>
      </c>
    </row>
    <row r="8" spans="1:26" ht="12.75">
      <c r="A8" s="171">
        <f>'1次星取'!A11</f>
        <v>2</v>
      </c>
      <c r="B8" s="171" t="str">
        <f>'1次星取'!B11</f>
        <v>国士舘</v>
      </c>
      <c r="C8" s="33">
        <f>'1次星取'!CP14</f>
        <v>3</v>
      </c>
      <c r="D8" s="33">
        <f>'1次星取'!CQ14</f>
        <v>6</v>
      </c>
      <c r="E8" s="33">
        <f>'1次星取'!CS14</f>
        <v>3</v>
      </c>
      <c r="F8" s="33">
        <f>'1次星取'!CT14</f>
        <v>0</v>
      </c>
      <c r="G8" s="33">
        <f>'1次星取'!CU14</f>
        <v>0</v>
      </c>
      <c r="H8" s="33">
        <f>'1次星取'!CV14</f>
        <v>9</v>
      </c>
      <c r="I8" s="33">
        <f>'1次星取'!CW14</f>
        <v>0</v>
      </c>
      <c r="J8" s="23">
        <f t="shared" si="0"/>
        <v>100</v>
      </c>
      <c r="K8" s="172">
        <f>'1次星取'!DA14</f>
        <v>225</v>
      </c>
      <c r="L8" s="172">
        <f>'1次星取'!DB14</f>
        <v>173</v>
      </c>
      <c r="M8" s="25"/>
      <c r="N8" s="25">
        <f t="shared" si="1"/>
        <v>4</v>
      </c>
      <c r="O8" s="25">
        <f t="shared" si="2"/>
        <v>0</v>
      </c>
      <c r="P8" s="25">
        <f t="shared" si="3"/>
        <v>8</v>
      </c>
      <c r="Q8" s="25">
        <f t="shared" si="4"/>
        <v>3</v>
      </c>
      <c r="R8" s="25">
        <f t="shared" si="5"/>
        <v>1</v>
      </c>
      <c r="S8" s="25">
        <f t="shared" si="6"/>
        <v>7</v>
      </c>
      <c r="T8" s="25"/>
      <c r="U8" s="23">
        <f t="shared" si="7"/>
        <v>0</v>
      </c>
      <c r="V8" s="23">
        <f t="shared" si="8"/>
        <v>12</v>
      </c>
      <c r="W8" s="23">
        <f t="shared" si="9"/>
        <v>6</v>
      </c>
      <c r="X8" s="23">
        <f t="shared" si="10"/>
        <v>3.6666666666666665</v>
      </c>
      <c r="Y8" s="23">
        <f t="shared" si="11"/>
        <v>3.3333333333333335</v>
      </c>
      <c r="Z8" s="23">
        <f t="shared" si="12"/>
        <v>3</v>
      </c>
    </row>
    <row r="9" spans="1:26" ht="12.75">
      <c r="A9" s="171">
        <f>'1次星取'!A25</f>
        <v>5</v>
      </c>
      <c r="B9" s="171" t="str">
        <f>'1次星取'!B25</f>
        <v>大東文化</v>
      </c>
      <c r="C9" s="33">
        <f>'1次星取'!CP28</f>
        <v>3</v>
      </c>
      <c r="D9" s="33">
        <f>'1次星取'!CQ28</f>
        <v>5</v>
      </c>
      <c r="E9" s="33">
        <f>'1次星取'!CS28</f>
        <v>2</v>
      </c>
      <c r="F9" s="33">
        <f>'1次星取'!CT28</f>
        <v>1</v>
      </c>
      <c r="G9" s="33">
        <f>'1次星取'!CU28</f>
        <v>0</v>
      </c>
      <c r="H9" s="33">
        <f>'1次星取'!CV28</f>
        <v>8</v>
      </c>
      <c r="I9" s="33">
        <f>'1次星取'!CW28</f>
        <v>3</v>
      </c>
      <c r="J9" s="23">
        <f t="shared" si="0"/>
        <v>2.6666666666666665</v>
      </c>
      <c r="K9" s="172">
        <f>'1次星取'!DA28</f>
        <v>247</v>
      </c>
      <c r="L9" s="172">
        <f>'1次星取'!DB28</f>
        <v>192</v>
      </c>
      <c r="M9" s="25"/>
      <c r="N9" s="25">
        <f t="shared" si="1"/>
        <v>3</v>
      </c>
      <c r="O9" s="25">
        <f t="shared" si="2"/>
        <v>1</v>
      </c>
      <c r="P9" s="25">
        <f t="shared" si="3"/>
        <v>7</v>
      </c>
      <c r="Q9" s="25">
        <f t="shared" si="4"/>
        <v>2</v>
      </c>
      <c r="R9" s="25">
        <f t="shared" si="5"/>
        <v>2</v>
      </c>
      <c r="S9" s="25">
        <f t="shared" si="6"/>
        <v>6</v>
      </c>
      <c r="T9" s="25"/>
      <c r="U9" s="23">
        <f t="shared" si="7"/>
        <v>3.6666666666666665</v>
      </c>
      <c r="V9" s="23">
        <f t="shared" si="8"/>
        <v>2.75</v>
      </c>
      <c r="W9" s="23">
        <f t="shared" si="9"/>
        <v>2.2</v>
      </c>
      <c r="X9" s="23">
        <f t="shared" si="10"/>
        <v>1.6666666666666667</v>
      </c>
      <c r="Y9" s="23">
        <f t="shared" si="11"/>
        <v>1.5</v>
      </c>
      <c r="Z9" s="23">
        <f t="shared" si="12"/>
        <v>1.3333333333333333</v>
      </c>
    </row>
    <row r="10" spans="1:26" ht="12.75">
      <c r="A10" s="171">
        <f>'1次星取'!A53</f>
        <v>7</v>
      </c>
      <c r="B10" s="171" t="str">
        <f>'1次星取'!B53</f>
        <v>桜美林</v>
      </c>
      <c r="C10" s="33">
        <f>'1次星取'!CP56</f>
        <v>3</v>
      </c>
      <c r="D10" s="33">
        <f>'1次星取'!CQ56</f>
        <v>3</v>
      </c>
      <c r="E10" s="33">
        <f>'1次星取'!CS56</f>
        <v>0</v>
      </c>
      <c r="F10" s="33">
        <f>'1次星取'!CT56</f>
        <v>3</v>
      </c>
      <c r="G10" s="33">
        <f>'1次星取'!CU56</f>
        <v>0</v>
      </c>
      <c r="H10" s="33">
        <f>'1次星取'!CV56</f>
        <v>1</v>
      </c>
      <c r="I10" s="33">
        <f>'1次星取'!CW56</f>
        <v>9</v>
      </c>
      <c r="J10" s="23">
        <f t="shared" si="0"/>
        <v>0.1111111111111111</v>
      </c>
      <c r="K10" s="172">
        <f>'1次星取'!DA56</f>
        <v>195</v>
      </c>
      <c r="L10" s="172">
        <f>'1次星取'!DB56</f>
        <v>247</v>
      </c>
      <c r="M10" s="25"/>
      <c r="N10" s="25">
        <f t="shared" si="1"/>
        <v>1</v>
      </c>
      <c r="O10" s="25">
        <f t="shared" si="2"/>
        <v>3</v>
      </c>
      <c r="P10" s="25">
        <f t="shared" si="3"/>
        <v>5</v>
      </c>
      <c r="Q10" s="25">
        <f t="shared" si="4"/>
        <v>0</v>
      </c>
      <c r="R10" s="25">
        <f t="shared" si="5"/>
        <v>4</v>
      </c>
      <c r="S10" s="25">
        <f t="shared" si="6"/>
        <v>4</v>
      </c>
      <c r="T10" s="25"/>
      <c r="U10" s="23">
        <f t="shared" si="7"/>
        <v>0.4444444444444444</v>
      </c>
      <c r="V10" s="23">
        <f t="shared" si="8"/>
        <v>0.4</v>
      </c>
      <c r="W10" s="23">
        <f t="shared" si="9"/>
        <v>0.36363636363636365</v>
      </c>
      <c r="X10" s="23">
        <f t="shared" si="10"/>
        <v>0.25</v>
      </c>
      <c r="Y10" s="23">
        <f t="shared" si="11"/>
        <v>0.16666666666666666</v>
      </c>
      <c r="Z10" s="23">
        <f t="shared" si="12"/>
        <v>0.08333333333333333</v>
      </c>
    </row>
    <row r="11" spans="1:26" ht="12.75">
      <c r="A11" s="171">
        <f>'1次星取'!A32</f>
        <v>4</v>
      </c>
      <c r="B11" s="171" t="str">
        <f>'1次星取'!B32</f>
        <v>都留文科</v>
      </c>
      <c r="C11" s="33">
        <f>'1次星取'!CP35</f>
        <v>3</v>
      </c>
      <c r="D11" s="33">
        <f>'1次星取'!CQ35</f>
        <v>6</v>
      </c>
      <c r="E11" s="33">
        <f>'1次星取'!CS35</f>
        <v>3</v>
      </c>
      <c r="F11" s="33">
        <f>'1次星取'!CT35</f>
        <v>0</v>
      </c>
      <c r="G11" s="33">
        <f>'1次星取'!CU35</f>
        <v>0</v>
      </c>
      <c r="H11" s="33">
        <f>'1次星取'!CV35</f>
        <v>9</v>
      </c>
      <c r="I11" s="33">
        <f>'1次星取'!CW35</f>
        <v>4</v>
      </c>
      <c r="J11" s="23">
        <f t="shared" si="0"/>
        <v>2.25</v>
      </c>
      <c r="K11" s="172">
        <f>'1次星取'!DA35</f>
        <v>286</v>
      </c>
      <c r="L11" s="172">
        <f>'1次星取'!DB35</f>
        <v>252</v>
      </c>
      <c r="M11" s="25"/>
      <c r="N11" s="25">
        <f t="shared" si="1"/>
        <v>4</v>
      </c>
      <c r="O11" s="25">
        <f t="shared" si="2"/>
        <v>0</v>
      </c>
      <c r="P11" s="25">
        <f t="shared" si="3"/>
        <v>8</v>
      </c>
      <c r="Q11" s="25">
        <f t="shared" si="4"/>
        <v>3</v>
      </c>
      <c r="R11" s="25">
        <f t="shared" si="5"/>
        <v>1</v>
      </c>
      <c r="S11" s="25">
        <f t="shared" si="6"/>
        <v>7</v>
      </c>
      <c r="T11" s="25"/>
      <c r="U11" s="23">
        <f t="shared" si="7"/>
        <v>3</v>
      </c>
      <c r="V11" s="23">
        <f t="shared" si="8"/>
        <v>2.4</v>
      </c>
      <c r="W11" s="23">
        <f t="shared" si="9"/>
        <v>2</v>
      </c>
      <c r="X11" s="23">
        <f t="shared" si="10"/>
        <v>1.5714285714285714</v>
      </c>
      <c r="Y11" s="23">
        <f t="shared" si="11"/>
        <v>1.4285714285714286</v>
      </c>
      <c r="Z11" s="23">
        <f t="shared" si="12"/>
        <v>1.2857142857142858</v>
      </c>
    </row>
    <row r="12" spans="1:26" ht="12.75">
      <c r="A12" s="171">
        <f>'1次星取'!A60</f>
        <v>9</v>
      </c>
      <c r="B12" s="171" t="str">
        <f>'1次星取'!B60</f>
        <v>神奈川</v>
      </c>
      <c r="C12" s="33">
        <f>'1次星取'!CP63</f>
        <v>3</v>
      </c>
      <c r="D12" s="33">
        <f>'1次星取'!CQ63</f>
        <v>3</v>
      </c>
      <c r="E12" s="33">
        <f>'1次星取'!CS63</f>
        <v>0</v>
      </c>
      <c r="F12" s="33">
        <f>'1次星取'!CT63</f>
        <v>3</v>
      </c>
      <c r="G12" s="33">
        <f>'1次星取'!CU63</f>
        <v>0</v>
      </c>
      <c r="H12" s="33">
        <f>'1次星取'!CV63</f>
        <v>1</v>
      </c>
      <c r="I12" s="33">
        <f>'1次星取'!CW63</f>
        <v>9</v>
      </c>
      <c r="J12" s="23">
        <f t="shared" si="0"/>
        <v>0.1111111111111111</v>
      </c>
      <c r="K12" s="172">
        <f>'1次星取'!DA63</f>
        <v>186</v>
      </c>
      <c r="L12" s="172">
        <f>'1次星取'!DB70</f>
        <v>250</v>
      </c>
      <c r="M12" s="25"/>
      <c r="N12" s="25">
        <f t="shared" si="1"/>
        <v>1</v>
      </c>
      <c r="O12" s="25">
        <f t="shared" si="2"/>
        <v>3</v>
      </c>
      <c r="P12" s="25">
        <f t="shared" si="3"/>
        <v>5</v>
      </c>
      <c r="Q12" s="25">
        <f t="shared" si="4"/>
        <v>0</v>
      </c>
      <c r="R12" s="25">
        <f t="shared" si="5"/>
        <v>4</v>
      </c>
      <c r="S12" s="25">
        <f t="shared" si="6"/>
        <v>4</v>
      </c>
      <c r="T12" s="25"/>
      <c r="U12" s="23">
        <f t="shared" si="7"/>
        <v>0.4444444444444444</v>
      </c>
      <c r="V12" s="23">
        <f t="shared" si="8"/>
        <v>0.4</v>
      </c>
      <c r="W12" s="23">
        <f t="shared" si="9"/>
        <v>0.36363636363636365</v>
      </c>
      <c r="X12" s="23">
        <f t="shared" si="10"/>
        <v>0.25</v>
      </c>
      <c r="Y12" s="23">
        <f t="shared" si="11"/>
        <v>0.16666666666666666</v>
      </c>
      <c r="Z12" s="23">
        <f t="shared" si="12"/>
        <v>0.08333333333333333</v>
      </c>
    </row>
    <row r="13" spans="1:26" ht="12.75">
      <c r="A13" s="171">
        <f>'1次星取'!A39</f>
        <v>8</v>
      </c>
      <c r="B13" s="171" t="str">
        <f>'1次星取'!B39</f>
        <v>敬愛大</v>
      </c>
      <c r="C13" s="33">
        <f>'1次星取'!CP42</f>
        <v>3</v>
      </c>
      <c r="D13" s="33">
        <f>'1次星取'!CQ42</f>
        <v>3</v>
      </c>
      <c r="E13" s="33">
        <f>'1次星取'!CS42</f>
        <v>0</v>
      </c>
      <c r="F13" s="33">
        <f>'1次星取'!CT42</f>
        <v>3</v>
      </c>
      <c r="G13" s="33">
        <f>'1次星取'!CU42</f>
        <v>0</v>
      </c>
      <c r="H13" s="33">
        <f>'1次星取'!CV42</f>
        <v>1</v>
      </c>
      <c r="I13" s="33">
        <f>'1次星取'!CW42</f>
        <v>9</v>
      </c>
      <c r="J13" s="23">
        <f t="shared" si="0"/>
        <v>0.1111111111111111</v>
      </c>
      <c r="K13" s="172">
        <f>'1次星取'!DA42</f>
        <v>180</v>
      </c>
      <c r="L13" s="172">
        <f>'1次星取'!DB42</f>
        <v>238</v>
      </c>
      <c r="M13" s="25"/>
      <c r="N13" s="25">
        <f t="shared" si="1"/>
        <v>1</v>
      </c>
      <c r="O13" s="25">
        <f t="shared" si="2"/>
        <v>3</v>
      </c>
      <c r="P13" s="25">
        <f t="shared" si="3"/>
        <v>5</v>
      </c>
      <c r="Q13" s="25">
        <f t="shared" si="4"/>
        <v>0</v>
      </c>
      <c r="R13" s="25">
        <f t="shared" si="5"/>
        <v>4</v>
      </c>
      <c r="S13" s="25">
        <f t="shared" si="6"/>
        <v>4</v>
      </c>
      <c r="T13" s="25"/>
      <c r="U13" s="23">
        <f t="shared" si="7"/>
        <v>0.4444444444444444</v>
      </c>
      <c r="V13" s="23">
        <f t="shared" si="8"/>
        <v>0.4</v>
      </c>
      <c r="W13" s="23">
        <f t="shared" si="9"/>
        <v>0.36363636363636365</v>
      </c>
      <c r="X13" s="23">
        <f t="shared" si="10"/>
        <v>0.25</v>
      </c>
      <c r="Y13" s="23">
        <f t="shared" si="11"/>
        <v>0.16666666666666666</v>
      </c>
      <c r="Z13" s="23">
        <f t="shared" si="12"/>
        <v>0.08333333333333333</v>
      </c>
    </row>
    <row r="14" spans="1:26" ht="12.75">
      <c r="A14" s="171">
        <f>'1次星取'!A46</f>
        <v>10</v>
      </c>
      <c r="B14" s="171" t="str">
        <f>'1次星取'!B46</f>
        <v>武蔵短期</v>
      </c>
      <c r="C14" s="33">
        <f>'1次星取'!CP49</f>
        <v>3</v>
      </c>
      <c r="D14" s="33">
        <f>'1次星取'!CQ49</f>
        <v>3</v>
      </c>
      <c r="E14" s="33">
        <f>'1次星取'!CS49</f>
        <v>0</v>
      </c>
      <c r="F14" s="33">
        <f>'1次星取'!CT49</f>
        <v>3</v>
      </c>
      <c r="G14" s="33">
        <f>'1次星取'!CU49</f>
        <v>0</v>
      </c>
      <c r="H14" s="33">
        <f>'1次星取'!CV49</f>
        <v>0</v>
      </c>
      <c r="I14" s="33">
        <f>'1次星取'!CW49</f>
        <v>9</v>
      </c>
      <c r="J14" s="23">
        <f t="shared" si="0"/>
        <v>0</v>
      </c>
      <c r="K14" s="172">
        <f>'1次星取'!DA49</f>
        <v>146</v>
      </c>
      <c r="L14" s="172">
        <f>'1次星取'!DB49</f>
        <v>225</v>
      </c>
      <c r="M14" s="25"/>
      <c r="N14" s="25">
        <f t="shared" si="1"/>
        <v>1</v>
      </c>
      <c r="O14" s="25">
        <f t="shared" si="2"/>
        <v>3</v>
      </c>
      <c r="P14" s="25">
        <f t="shared" si="3"/>
        <v>5</v>
      </c>
      <c r="Q14" s="25">
        <f t="shared" si="4"/>
        <v>0</v>
      </c>
      <c r="R14" s="25">
        <f t="shared" si="5"/>
        <v>4</v>
      </c>
      <c r="S14" s="25">
        <f t="shared" si="6"/>
        <v>4</v>
      </c>
      <c r="T14" s="25"/>
      <c r="U14" s="23">
        <f t="shared" si="7"/>
        <v>0.3333333333333333</v>
      </c>
      <c r="V14" s="23">
        <f t="shared" si="8"/>
        <v>0.3</v>
      </c>
      <c r="W14" s="23">
        <f t="shared" si="9"/>
        <v>0.2727272727272727</v>
      </c>
      <c r="X14" s="23">
        <f t="shared" si="10"/>
        <v>0.16666666666666666</v>
      </c>
      <c r="Y14" s="23">
        <f t="shared" si="11"/>
        <v>0.08333333333333333</v>
      </c>
      <c r="Z14" s="23">
        <f t="shared" si="12"/>
        <v>0</v>
      </c>
    </row>
  </sheetData>
  <sheetProtection/>
  <mergeCells count="3">
    <mergeCell ref="N3:P3"/>
    <mergeCell ref="Q3:S3"/>
    <mergeCell ref="U3:Z3"/>
  </mergeCells>
  <printOptions/>
  <pageMargins left="0.787" right="0.787" top="0.984" bottom="0.984" header="0.512" footer="0.512"/>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5"/>
  <dimension ref="A1:AP36"/>
  <sheetViews>
    <sheetView zoomScalePageLayoutView="0" workbookViewId="0" topLeftCell="A1">
      <selection activeCell="AH8" sqref="AH8"/>
    </sheetView>
  </sheetViews>
  <sheetFormatPr defaultColWidth="7.375" defaultRowHeight="13.5"/>
  <cols>
    <col min="1" max="1" width="5.125" style="181" customWidth="1"/>
    <col min="2" max="2" width="7.375" style="181" customWidth="1"/>
    <col min="3" max="3" width="1.875" style="181" customWidth="1"/>
    <col min="4" max="4" width="8.125" style="179" customWidth="1"/>
    <col min="5" max="5" width="3.125" style="179" hidden="1" customWidth="1"/>
    <col min="6" max="6" width="3.125" style="180" customWidth="1"/>
    <col min="7" max="7" width="3.125" style="179" customWidth="1"/>
    <col min="8" max="8" width="3.125" style="180" customWidth="1"/>
    <col min="9" max="9" width="3.125" style="179" hidden="1" customWidth="1"/>
    <col min="10" max="10" width="8.125" style="179" customWidth="1"/>
    <col min="11" max="11" width="1.37890625" style="179" customWidth="1"/>
    <col min="12" max="12" width="8.125" style="179" customWidth="1"/>
    <col min="13" max="13" width="3.125" style="179" hidden="1" customWidth="1"/>
    <col min="14" max="14" width="3.125" style="180" customWidth="1"/>
    <col min="15" max="15" width="3.125" style="179" customWidth="1"/>
    <col min="16" max="16" width="3.125" style="180" customWidth="1"/>
    <col min="17" max="17" width="3.125" style="179" hidden="1" customWidth="1"/>
    <col min="18" max="18" width="8.125" style="179" customWidth="1"/>
    <col min="19" max="19" width="1.37890625" style="179" customWidth="1"/>
    <col min="20" max="20" width="8.125" style="179" customWidth="1"/>
    <col min="21" max="21" width="3.125" style="179" hidden="1" customWidth="1"/>
    <col min="22" max="22" width="3.125" style="180" customWidth="1"/>
    <col min="23" max="23" width="3.125" style="179" customWidth="1"/>
    <col min="24" max="24" width="3.125" style="180" customWidth="1"/>
    <col min="25" max="25" width="3.125" style="179" hidden="1" customWidth="1"/>
    <col min="26" max="26" width="8.125" style="179" customWidth="1"/>
    <col min="27" max="27" width="1.37890625" style="179" customWidth="1"/>
    <col min="28" max="28" width="8.125" style="179" customWidth="1"/>
    <col min="29" max="29" width="7.375" style="179" hidden="1" customWidth="1"/>
    <col min="30" max="30" width="3.125" style="180" customWidth="1"/>
    <col min="31" max="31" width="3.125" style="179" customWidth="1"/>
    <col min="32" max="32" width="3.125" style="180" customWidth="1"/>
    <col min="33" max="33" width="7.375" style="179" hidden="1" customWidth="1"/>
    <col min="34" max="34" width="8.125" style="179" customWidth="1"/>
    <col min="35" max="35" width="1.37890625" style="179" customWidth="1"/>
    <col min="36" max="36" width="8.125" style="179" customWidth="1"/>
    <col min="37" max="37" width="7.375" style="179" hidden="1" customWidth="1"/>
    <col min="38" max="38" width="3.125" style="180" customWidth="1"/>
    <col min="39" max="39" width="3.125" style="179" customWidth="1"/>
    <col min="40" max="40" width="3.125" style="180" customWidth="1"/>
    <col min="41" max="41" width="7.375" style="179" hidden="1" customWidth="1"/>
    <col min="42" max="42" width="8.125" style="179" customWidth="1"/>
    <col min="43" max="16384" width="7.375" style="181" customWidth="1"/>
  </cols>
  <sheetData>
    <row r="1" spans="1:3" ht="12.75">
      <c r="A1" s="178"/>
      <c r="B1" s="178" t="s">
        <v>43</v>
      </c>
      <c r="C1" s="178"/>
    </row>
    <row r="2" spans="1:4" ht="12.75">
      <c r="A2" s="178">
        <v>1</v>
      </c>
      <c r="B2" s="178" t="str">
        <f>'１次予測'!B5</f>
        <v>早稲田</v>
      </c>
      <c r="C2" s="178"/>
      <c r="D2" s="179" t="s">
        <v>46</v>
      </c>
    </row>
    <row r="3" spans="1:26" ht="12.75">
      <c r="A3" s="178">
        <v>2</v>
      </c>
      <c r="B3" s="178" t="str">
        <f>'１次予測'!B6</f>
        <v>白鷗大</v>
      </c>
      <c r="C3" s="178"/>
      <c r="D3" s="185" t="s">
        <v>19</v>
      </c>
      <c r="E3" s="183">
        <f>IF(H3="",IF(F3="","",IF(F3="",IF(H3&lt;24,25,H3+2),F3)),IF(H3&lt;24,25,H3+2))</f>
      </c>
      <c r="F3" s="187"/>
      <c r="G3" s="186"/>
      <c r="H3" s="187"/>
      <c r="I3" s="183">
        <f>IF(F3="",IF(H3="","",IF(H3="",IF(F3&lt;24,25,F3+2),H3)),IF(F3&lt;24,25,F3+2))</f>
      </c>
      <c r="J3" s="188" t="s">
        <v>19</v>
      </c>
      <c r="K3" s="186"/>
      <c r="L3" s="185" t="s">
        <v>19</v>
      </c>
      <c r="M3" s="183">
        <f>IF(P3="",IF(N3="","",IF(N3="",IF(P3&lt;24,25,P3+2),N3)),IF(P3&lt;24,25,P3+2))</f>
      </c>
      <c r="N3" s="187"/>
      <c r="O3" s="186"/>
      <c r="P3" s="187"/>
      <c r="Q3" s="183">
        <f>IF(N3="",IF(P3="","",IF(P3="",IF(N3&lt;24,25,N3+2),P3)),IF(N3&lt;24,25,N3+2))</f>
      </c>
      <c r="R3" s="188" t="s">
        <v>19</v>
      </c>
      <c r="S3" s="186"/>
      <c r="T3" s="185" t="s">
        <v>19</v>
      </c>
      <c r="U3" s="183">
        <f>IF(X3="",IF(V3="","",IF(V3="",IF(X3&lt;24,25,X3+2),V3)),IF(X3&lt;24,25,X3+2))</f>
      </c>
      <c r="V3" s="187"/>
      <c r="W3" s="186"/>
      <c r="X3" s="187"/>
      <c r="Y3" s="183">
        <f>IF(V3="",IF(X3="","",IF(X3="",IF(V3&lt;24,25,V3+2),X3)),IF(V3&lt;24,25,V3+2))</f>
      </c>
      <c r="Z3" s="188" t="s">
        <v>19</v>
      </c>
    </row>
    <row r="4" spans="1:26" ht="12.75">
      <c r="A4" s="178">
        <v>3</v>
      </c>
      <c r="B4" s="178" t="str">
        <f>'１次予測'!B7</f>
        <v>日本大</v>
      </c>
      <c r="C4" s="178"/>
      <c r="D4" s="189"/>
      <c r="E4" s="183">
        <f>IF(H4="",IF(F4="","",IF(F4="",IF(H4&lt;24,25,H4+2),F4)),IF(H4&lt;24,25,H4+2))</f>
      </c>
      <c r="F4" s="195"/>
      <c r="G4" s="183" t="s">
        <v>10</v>
      </c>
      <c r="H4" s="195"/>
      <c r="I4" s="183">
        <f>IF(F4="",IF(H4="","",IF(H4="",IF(F4&lt;24,25,F4+2),H4)),IF(F4&lt;24,25,F4+2))</f>
      </c>
      <c r="J4" s="190"/>
      <c r="K4" s="183"/>
      <c r="L4" s="189"/>
      <c r="M4" s="183">
        <f>IF(P4="",IF(N4="","",IF(N4="",IF(P4&lt;24,25,P4+2),N4)),IF(P4&lt;24,25,P4+2))</f>
      </c>
      <c r="N4" s="195"/>
      <c r="O4" s="183" t="s">
        <v>10</v>
      </c>
      <c r="P4" s="195"/>
      <c r="Q4" s="183">
        <f>IF(N4="",IF(P4="","",IF(P4="",IF(N4&lt;24,25,N4+2),P4)),IF(N4&lt;24,25,N4+2))</f>
      </c>
      <c r="R4" s="190"/>
      <c r="S4" s="183"/>
      <c r="T4" s="189"/>
      <c r="U4" s="183">
        <f>IF(X4="",IF(V4="","",IF(V4="",IF(X4&lt;24,25,X4+2),V4)),IF(X4&lt;24,25,X4+2))</f>
      </c>
      <c r="V4" s="195"/>
      <c r="W4" s="183" t="s">
        <v>10</v>
      </c>
      <c r="X4" s="195"/>
      <c r="Y4" s="183">
        <f>IF(V4="",IF(X4="","",IF(X4="",IF(V4&lt;24,25,V4+2),X4)),IF(V4&lt;24,25,V4+2))</f>
      </c>
      <c r="Z4" s="190"/>
    </row>
    <row r="5" spans="1:26" ht="12.75">
      <c r="A5" s="178">
        <v>4</v>
      </c>
      <c r="B5" s="178" t="str">
        <f>'１次予測'!B8</f>
        <v>国士舘</v>
      </c>
      <c r="C5" s="178"/>
      <c r="D5" s="189"/>
      <c r="E5" s="183">
        <f>IF(H5="",IF(F5="","",IF(F5="",IF(H5&lt;24,25,H5+2),F5)),IF(H5&lt;24,25,H5+2))</f>
      </c>
      <c r="F5" s="195"/>
      <c r="G5" s="183" t="s">
        <v>10</v>
      </c>
      <c r="H5" s="195"/>
      <c r="I5" s="183">
        <f>IF(F5="",IF(H5="","",IF(H5="",IF(F5&lt;24,25,F5+2),H5)),IF(F5&lt;24,25,F5+2))</f>
      </c>
      <c r="J5" s="190"/>
      <c r="K5" s="183"/>
      <c r="L5" s="189"/>
      <c r="M5" s="183">
        <f>IF(P5="",IF(N5="","",IF(N5="",IF(P5&lt;24,25,P5+2),N5)),IF(P5&lt;24,25,P5+2))</f>
      </c>
      <c r="N5" s="195"/>
      <c r="O5" s="183" t="s">
        <v>10</v>
      </c>
      <c r="P5" s="195"/>
      <c r="Q5" s="183">
        <f>IF(N5="",IF(P5="","",IF(P5="",IF(N5&lt;24,25,N5+2),P5)),IF(N5&lt;24,25,N5+2))</f>
      </c>
      <c r="R5" s="190"/>
      <c r="S5" s="183"/>
      <c r="T5" s="189"/>
      <c r="U5" s="183">
        <f>IF(X5="",IF(V5="","",IF(V5="",IF(X5&lt;24,25,X5+2),V5)),IF(X5&lt;24,25,X5+2))</f>
      </c>
      <c r="V5" s="195"/>
      <c r="W5" s="183" t="s">
        <v>10</v>
      </c>
      <c r="X5" s="195"/>
      <c r="Y5" s="183">
        <f>IF(V5="",IF(X5="","",IF(X5="",IF(V5&lt;24,25,V5+2),X5)),IF(V5&lt;24,25,V5+2))</f>
      </c>
      <c r="Z5" s="190"/>
    </row>
    <row r="6" spans="1:26" ht="12.75">
      <c r="A6" s="178">
        <v>5</v>
      </c>
      <c r="B6" s="178" t="str">
        <f>'１次予測'!B9</f>
        <v>大東文化</v>
      </c>
      <c r="C6" s="178"/>
      <c r="D6" s="189" t="str">
        <f>B7</f>
        <v>桜美林</v>
      </c>
      <c r="E6" s="183">
        <f>IF(H6="",IF(F6="","",IF(F6="",IF(H6&lt;24,25,H6+2),F6)),IF(H6&lt;24,25,H6+2))</f>
      </c>
      <c r="F6" s="195"/>
      <c r="G6" s="183" t="s">
        <v>10</v>
      </c>
      <c r="H6" s="195"/>
      <c r="I6" s="183">
        <f>IF(F6="",IF(H6="","",IF(H6="",IF(F6&lt;24,25,F6+2),H6)),IF(F6&lt;24,25,F6+2))</f>
      </c>
      <c r="J6" s="190" t="str">
        <f>B8</f>
        <v>都留文科</v>
      </c>
      <c r="K6" s="183"/>
      <c r="L6" s="189" t="str">
        <f>B9</f>
        <v>神奈川</v>
      </c>
      <c r="M6" s="183">
        <f>IF(P6="",IF(N6="","",IF(N6="",IF(P6&lt;24,25,P6+2),N6)),IF(P6&lt;24,25,P6+2))</f>
      </c>
      <c r="N6" s="195"/>
      <c r="O6" s="183" t="s">
        <v>10</v>
      </c>
      <c r="P6" s="195"/>
      <c r="Q6" s="183">
        <f>IF(N6="",IF(P6="","",IF(P6="",IF(N6&lt;24,25,N6+2),P6)),IF(N6&lt;24,25,N6+2))</f>
      </c>
      <c r="R6" s="190" t="str">
        <f>B10</f>
        <v>敬愛大</v>
      </c>
      <c r="S6" s="183"/>
      <c r="T6" s="189" t="str">
        <f>B6</f>
        <v>大東文化</v>
      </c>
      <c r="U6" s="183">
        <f>IF(X6="",IF(V6="","",IF(V6="",IF(X6&lt;24,25,X6+2),V6)),IF(X6&lt;24,25,X6+2))</f>
      </c>
      <c r="V6" s="195"/>
      <c r="W6" s="183" t="s">
        <v>10</v>
      </c>
      <c r="X6" s="195"/>
      <c r="Y6" s="183">
        <f>IF(V6="",IF(X6="","",IF(X6="",IF(V6&lt;24,25,V6+2),X6)),IF(V6&lt;24,25,V6+2))</f>
      </c>
      <c r="Z6" s="190" t="str">
        <f>B11</f>
        <v>武蔵短期</v>
      </c>
    </row>
    <row r="7" spans="1:26" ht="12.75">
      <c r="A7" s="178">
        <v>6</v>
      </c>
      <c r="B7" s="178" t="str">
        <f>'１次予測'!B10</f>
        <v>桜美林</v>
      </c>
      <c r="C7" s="178"/>
      <c r="D7" s="189"/>
      <c r="E7" s="183">
        <f>IF(H7="",IF(F7="","",IF(F7="",IF(H7&lt;24,25,H7+2),F7)),IF(H7&lt;24,25,H7+2))</f>
      </c>
      <c r="F7" s="195"/>
      <c r="G7" s="183" t="s">
        <v>10</v>
      </c>
      <c r="H7" s="195"/>
      <c r="I7" s="183">
        <f>IF(F7="",IF(H7="","",IF(H7="",IF(F7&lt;24,25,F7+2),H7)),IF(F7&lt;24,25,F7+2))</f>
      </c>
      <c r="J7" s="190"/>
      <c r="K7" s="183"/>
      <c r="L7" s="189"/>
      <c r="M7" s="183">
        <f>IF(P7="",IF(N7="","",IF(N7="",IF(P7&lt;24,25,P7+2),N7)),IF(P7&lt;24,25,P7+2))</f>
      </c>
      <c r="N7" s="195"/>
      <c r="O7" s="183" t="s">
        <v>10</v>
      </c>
      <c r="P7" s="195"/>
      <c r="Q7" s="183">
        <f>IF(N7="",IF(P7="","",IF(P7="",IF(N7&lt;24,25,N7+2),P7)),IF(N7&lt;24,25,N7+2))</f>
      </c>
      <c r="R7" s="190"/>
      <c r="S7" s="183"/>
      <c r="T7" s="189"/>
      <c r="U7" s="183">
        <f>IF(X7="",IF(V7="","",IF(V7="",IF(X7&lt;24,25,X7+2),V7)),IF(X7&lt;24,25,X7+2))</f>
      </c>
      <c r="V7" s="195"/>
      <c r="W7" s="183" t="s">
        <v>10</v>
      </c>
      <c r="X7" s="195"/>
      <c r="Y7" s="183">
        <f>IF(V7="",IF(X7="","",IF(X7="",IF(V7&lt;24,25,V7+2),X7)),IF(V7&lt;24,25,V7+2))</f>
      </c>
      <c r="Z7" s="190"/>
    </row>
    <row r="8" spans="1:26" ht="12.75">
      <c r="A8" s="178">
        <v>7</v>
      </c>
      <c r="B8" s="178" t="str">
        <f>'１次予測'!B11</f>
        <v>都留文科</v>
      </c>
      <c r="C8" s="178"/>
      <c r="D8" s="191"/>
      <c r="E8" s="183">
        <f>IF(H8="",IF(F8="","",IF(F8="",IF(H8&lt;14,15,H8+2),F8)),IF(H8&lt;14,15,H8+2))</f>
      </c>
      <c r="F8" s="196"/>
      <c r="G8" s="192" t="s">
        <v>10</v>
      </c>
      <c r="H8" s="196"/>
      <c r="I8" s="183">
        <f>IF(F8="",IF(H8="","",IF(H8="",IF(F8&lt;14,15,F8+2),H8)),IF(F8&lt;14,15,F8+2))</f>
      </c>
      <c r="J8" s="193"/>
      <c r="K8" s="192"/>
      <c r="L8" s="191"/>
      <c r="M8" s="183">
        <f>IF(P8="",IF(N8="","",IF(N8="",IF(P8&lt;14,15,P8+2),N8)),IF(P8&lt;14,15,P8+2))</f>
      </c>
      <c r="N8" s="196"/>
      <c r="O8" s="192" t="s">
        <v>10</v>
      </c>
      <c r="P8" s="196"/>
      <c r="Q8" s="183">
        <f>IF(N8="",IF(P8="","",IF(P8="",IF(N8&lt;14,15,N8+2),P8)),IF(N8&lt;14,15,N8+2))</f>
      </c>
      <c r="R8" s="193"/>
      <c r="S8" s="192"/>
      <c r="T8" s="191"/>
      <c r="U8" s="183">
        <f>IF(X8="",IF(V8="","",IF(V8="",IF(X8&lt;14,15,X8+2),V8)),IF(X8&lt;14,15,X8+2))</f>
      </c>
      <c r="V8" s="196"/>
      <c r="W8" s="192" t="s">
        <v>10</v>
      </c>
      <c r="X8" s="196"/>
      <c r="Y8" s="183">
        <f>IF(V8="",IF(X8="","",IF(X8="",IF(V8&lt;14,15,V8+2),X8)),IF(V8&lt;14,15,V8+2))</f>
      </c>
      <c r="Z8" s="193"/>
    </row>
    <row r="9" spans="1:4" ht="12.75">
      <c r="A9" s="178">
        <v>8</v>
      </c>
      <c r="B9" s="178" t="str">
        <f>'１次予測'!B12</f>
        <v>神奈川</v>
      </c>
      <c r="C9" s="178"/>
      <c r="D9" s="179" t="s">
        <v>84</v>
      </c>
    </row>
    <row r="10" spans="1:26" ht="12.75">
      <c r="A10" s="178">
        <v>9</v>
      </c>
      <c r="B10" s="178" t="str">
        <f>'１次予測'!B13</f>
        <v>敬愛大</v>
      </c>
      <c r="D10" s="185" t="s">
        <v>19</v>
      </c>
      <c r="E10" s="183">
        <f>IF(H10="",IF(F10="","",IF(F10="",IF(H10&lt;24,25,H10+2),F10)),IF(H10&lt;24,25,H10+2))</f>
      </c>
      <c r="F10" s="187"/>
      <c r="G10" s="186"/>
      <c r="H10" s="187"/>
      <c r="I10" s="183">
        <f>IF(F10="",IF(H10="","",IF(H10="",IF(F10&lt;24,25,F10+2),H10)),IF(F10&lt;24,25,F10+2))</f>
      </c>
      <c r="J10" s="188" t="s">
        <v>19</v>
      </c>
      <c r="K10" s="186"/>
      <c r="L10" s="185" t="s">
        <v>19</v>
      </c>
      <c r="M10" s="183">
        <f>IF(P10="",IF(N10="","",IF(N10="",IF(P10&lt;24,25,P10+2),N10)),IF(P10&lt;24,25,P10+2))</f>
      </c>
      <c r="N10" s="187"/>
      <c r="O10" s="186"/>
      <c r="P10" s="187"/>
      <c r="Q10" s="183">
        <f>IF(N10="",IF(P10="","",IF(P10="",IF(N10&lt;24,25,N10+2),P10)),IF(N10&lt;24,25,N10+2))</f>
      </c>
      <c r="R10" s="188" t="s">
        <v>19</v>
      </c>
      <c r="S10" s="186"/>
      <c r="T10" s="185" t="s">
        <v>19</v>
      </c>
      <c r="U10" s="183">
        <f>IF(X10="",IF(V10="","",IF(V10="",IF(X10&lt;24,25,X10+2),V10)),IF(X10&lt;24,25,X10+2))</f>
      </c>
      <c r="V10" s="187"/>
      <c r="W10" s="186"/>
      <c r="X10" s="187"/>
      <c r="Y10" s="183">
        <f>IF(V10="",IF(X10="","",IF(X10="",IF(V10&lt;24,25,V10+2),X10)),IF(V10&lt;24,25,V10+2))</f>
      </c>
      <c r="Z10" s="188" t="s">
        <v>19</v>
      </c>
    </row>
    <row r="11" spans="1:26" ht="12.75">
      <c r="A11" s="178">
        <v>10</v>
      </c>
      <c r="B11" s="178" t="str">
        <f>'１次予測'!B14</f>
        <v>武蔵短期</v>
      </c>
      <c r="D11" s="189"/>
      <c r="E11" s="183">
        <f>IF(H11="",IF(F11="","",IF(F11="",IF(H11&lt;24,25,H11+2),F11)),IF(H11&lt;24,25,H11+2))</f>
      </c>
      <c r="F11" s="195"/>
      <c r="G11" s="183" t="s">
        <v>10</v>
      </c>
      <c r="H11" s="195"/>
      <c r="I11" s="183">
        <f>IF(F11="",IF(H11="","",IF(H11="",IF(F11&lt;24,25,F11+2),H11)),IF(F11&lt;24,25,F11+2))</f>
      </c>
      <c r="J11" s="190"/>
      <c r="K11" s="183"/>
      <c r="L11" s="189"/>
      <c r="M11" s="183">
        <f>IF(P11="",IF(N11="","",IF(N11="",IF(P11&lt;24,25,P11+2),N11)),IF(P11&lt;24,25,P11+2))</f>
      </c>
      <c r="N11" s="195"/>
      <c r="O11" s="183" t="s">
        <v>10</v>
      </c>
      <c r="P11" s="195"/>
      <c r="Q11" s="183">
        <f>IF(N11="",IF(P11="","",IF(P11="",IF(N11&lt;24,25,N11+2),P11)),IF(N11&lt;24,25,N11+2))</f>
      </c>
      <c r="R11" s="190"/>
      <c r="S11" s="183"/>
      <c r="T11" s="189"/>
      <c r="U11" s="183">
        <f>IF(X11="",IF(V11="","",IF(V11="",IF(X11&lt;24,25,X11+2),V11)),IF(X11&lt;24,25,X11+2))</f>
      </c>
      <c r="V11" s="195"/>
      <c r="W11" s="183" t="s">
        <v>10</v>
      </c>
      <c r="X11" s="195"/>
      <c r="Y11" s="183">
        <f>IF(V11="",IF(X11="","",IF(X11="",IF(V11&lt;24,25,V11+2),X11)),IF(V11&lt;24,25,V11+2))</f>
      </c>
      <c r="Z11" s="190"/>
    </row>
    <row r="12" spans="4:26" ht="12.75">
      <c r="D12" s="189"/>
      <c r="E12" s="183">
        <f>IF(H12="",IF(F12="","",IF(F12="",IF(H12&lt;24,25,H12+2),F12)),IF(H12&lt;24,25,H12+2))</f>
      </c>
      <c r="F12" s="195"/>
      <c r="G12" s="183" t="s">
        <v>10</v>
      </c>
      <c r="H12" s="195"/>
      <c r="I12" s="183">
        <f>IF(F12="",IF(H12="","",IF(H12="",IF(F12&lt;24,25,F12+2),H12)),IF(F12&lt;24,25,F12+2))</f>
      </c>
      <c r="J12" s="190"/>
      <c r="K12" s="183"/>
      <c r="L12" s="189"/>
      <c r="M12" s="183">
        <f>IF(P12="",IF(N12="","",IF(N12="",IF(P12&lt;24,25,P12+2),N12)),IF(P12&lt;24,25,P12+2))</f>
      </c>
      <c r="N12" s="195"/>
      <c r="O12" s="183" t="s">
        <v>10</v>
      </c>
      <c r="P12" s="195"/>
      <c r="Q12" s="183">
        <f>IF(N12="",IF(P12="","",IF(P12="",IF(N12&lt;24,25,N12+2),P12)),IF(N12&lt;24,25,N12+2))</f>
      </c>
      <c r="R12" s="190"/>
      <c r="S12" s="183"/>
      <c r="T12" s="189"/>
      <c r="U12" s="183">
        <f>IF(X12="",IF(V12="","",IF(V12="",IF(X12&lt;24,25,X12+2),V12)),IF(X12&lt;24,25,X12+2))</f>
      </c>
      <c r="V12" s="195"/>
      <c r="W12" s="183" t="s">
        <v>10</v>
      </c>
      <c r="X12" s="195"/>
      <c r="Y12" s="183">
        <f>IF(V12="",IF(X12="","",IF(X12="",IF(V12&lt;24,25,V12+2),X12)),IF(V12&lt;24,25,V12+2))</f>
      </c>
      <c r="Z12" s="190"/>
    </row>
    <row r="13" spans="4:26" ht="12.75">
      <c r="D13" s="189" t="str">
        <f>B7</f>
        <v>桜美林</v>
      </c>
      <c r="E13" s="183">
        <f>IF(H13="",IF(F13="","",IF(F13="",IF(H13&lt;24,25,H13+2),F13)),IF(H13&lt;24,25,H13+2))</f>
      </c>
      <c r="F13" s="195"/>
      <c r="G13" s="183" t="s">
        <v>10</v>
      </c>
      <c r="H13" s="195"/>
      <c r="I13" s="183">
        <f>IF(F13="",IF(H13="","",IF(H13="",IF(F13&lt;24,25,F13+2),H13)),IF(F13&lt;24,25,F13+2))</f>
      </c>
      <c r="J13" s="190" t="str">
        <f>B11</f>
        <v>武蔵短期</v>
      </c>
      <c r="K13" s="183"/>
      <c r="L13" s="189" t="str">
        <f>B8</f>
        <v>都留文科</v>
      </c>
      <c r="M13" s="183">
        <f>IF(P13="",IF(N13="","",IF(N13="",IF(P13&lt;24,25,P13+2),N13)),IF(P13&lt;24,25,P13+2))</f>
      </c>
      <c r="N13" s="195"/>
      <c r="O13" s="183" t="s">
        <v>10</v>
      </c>
      <c r="P13" s="195"/>
      <c r="Q13" s="183">
        <f>IF(N13="",IF(P13="","",IF(P13="",IF(N13&lt;24,25,N13+2),P13)),IF(N13&lt;24,25,N13+2))</f>
      </c>
      <c r="R13" s="190" t="str">
        <f>B9</f>
        <v>神奈川</v>
      </c>
      <c r="S13" s="183"/>
      <c r="T13" s="189" t="str">
        <f>B6</f>
        <v>大東文化</v>
      </c>
      <c r="U13" s="183">
        <f>IF(X13="",IF(V13="","",IF(V13="",IF(X13&lt;24,25,X13+2),V13)),IF(X13&lt;24,25,X13+2))</f>
      </c>
      <c r="V13" s="195"/>
      <c r="W13" s="183" t="s">
        <v>10</v>
      </c>
      <c r="X13" s="195"/>
      <c r="Y13" s="183">
        <f>IF(V13="",IF(X13="","",IF(X13="",IF(V13&lt;24,25,V13+2),X13)),IF(V13&lt;24,25,V13+2))</f>
      </c>
      <c r="Z13" s="190" t="str">
        <f>B10</f>
        <v>敬愛大</v>
      </c>
    </row>
    <row r="14" spans="4:26" ht="12.75">
      <c r="D14" s="189"/>
      <c r="E14" s="183">
        <f>IF(H14="",IF(F14="","",IF(F14="",IF(H14&lt;24,25,H14+2),F14)),IF(H14&lt;24,25,H14+2))</f>
      </c>
      <c r="F14" s="195"/>
      <c r="G14" s="183" t="s">
        <v>10</v>
      </c>
      <c r="H14" s="195"/>
      <c r="I14" s="183">
        <f>IF(F14="",IF(H14="","",IF(H14="",IF(F14&lt;24,25,F14+2),H14)),IF(F14&lt;24,25,F14+2))</f>
      </c>
      <c r="J14" s="190"/>
      <c r="K14" s="183"/>
      <c r="L14" s="189"/>
      <c r="M14" s="183">
        <f>IF(P14="",IF(N14="","",IF(N14="",IF(P14&lt;24,25,P14+2),N14)),IF(P14&lt;24,25,P14+2))</f>
      </c>
      <c r="N14" s="195"/>
      <c r="O14" s="183" t="s">
        <v>10</v>
      </c>
      <c r="P14" s="195"/>
      <c r="Q14" s="183">
        <f>IF(N14="",IF(P14="","",IF(P14="",IF(N14&lt;24,25,N14+2),P14)),IF(N14&lt;24,25,N14+2))</f>
      </c>
      <c r="R14" s="190"/>
      <c r="S14" s="183"/>
      <c r="T14" s="189"/>
      <c r="U14" s="183">
        <f>IF(X14="",IF(V14="","",IF(V14="",IF(X14&lt;24,25,X14+2),V14)),IF(X14&lt;24,25,X14+2))</f>
      </c>
      <c r="V14" s="195"/>
      <c r="W14" s="183" t="s">
        <v>10</v>
      </c>
      <c r="X14" s="195"/>
      <c r="Y14" s="183">
        <f>IF(V14="",IF(X14="","",IF(X14="",IF(V14&lt;24,25,V14+2),X14)),IF(V14&lt;24,25,V14+2))</f>
      </c>
      <c r="Z14" s="190"/>
    </row>
    <row r="15" spans="4:26" ht="12.75">
      <c r="D15" s="191"/>
      <c r="E15" s="183">
        <f>IF(H15="",IF(F15="","",IF(F15="",IF(H15&lt;14,15,H15+2),F15)),IF(H15&lt;14,15,H15+2))</f>
      </c>
      <c r="F15" s="196"/>
      <c r="G15" s="192" t="s">
        <v>10</v>
      </c>
      <c r="H15" s="196"/>
      <c r="I15" s="183">
        <f>IF(F15="",IF(H15="","",IF(H15="",IF(F15&lt;14,15,F15+2),H15)),IF(F15&lt;14,15,F15+2))</f>
      </c>
      <c r="J15" s="193"/>
      <c r="K15" s="192"/>
      <c r="L15" s="191"/>
      <c r="M15" s="183">
        <f>IF(P15="",IF(N15="","",IF(N15="",IF(P15&lt;14,15,P15+2),N15)),IF(P15&lt;14,15,P15+2))</f>
      </c>
      <c r="N15" s="196"/>
      <c r="O15" s="192" t="s">
        <v>10</v>
      </c>
      <c r="P15" s="196"/>
      <c r="Q15" s="183">
        <f>IF(N15="",IF(P15="","",IF(P15="",IF(N15&lt;14,15,N15+2),P15)),IF(N15&lt;14,15,N15+2))</f>
      </c>
      <c r="R15" s="193"/>
      <c r="S15" s="192"/>
      <c r="T15" s="191"/>
      <c r="U15" s="183">
        <f>IF(X15="",IF(V15="","",IF(V15="",IF(X15&lt;14,15,X15+2),V15)),IF(X15&lt;14,15,X15+2))</f>
      </c>
      <c r="V15" s="196"/>
      <c r="W15" s="192" t="s">
        <v>10</v>
      </c>
      <c r="X15" s="196"/>
      <c r="Y15" s="183">
        <f>IF(V15="",IF(X15="","",IF(X15="",IF(V15&lt;14,15,V15+2),X15)),IF(V15&lt;14,15,V15+2))</f>
      </c>
      <c r="Z15" s="193"/>
    </row>
    <row r="16" ht="12.75">
      <c r="D16" s="179" t="s">
        <v>85</v>
      </c>
    </row>
    <row r="17" spans="4:42" ht="12.75">
      <c r="D17" s="185" t="s">
        <v>19</v>
      </c>
      <c r="E17" s="183">
        <f>IF(H17="",IF(F17="","",IF(F17="",IF(H17&lt;24,25,H17+2),F17)),IF(H17&lt;24,25,H17+2))</f>
      </c>
      <c r="F17" s="187"/>
      <c r="G17" s="186"/>
      <c r="H17" s="187"/>
      <c r="I17" s="183">
        <f>IF(F17="",IF(H17="","",IF(H17="",IF(F17&lt;24,25,F17+2),H17)),IF(F17&lt;24,25,F17+2))</f>
      </c>
      <c r="J17" s="188" t="s">
        <v>19</v>
      </c>
      <c r="K17" s="186"/>
      <c r="L17" s="185" t="s">
        <v>19</v>
      </c>
      <c r="M17" s="183">
        <f>IF(P17="",IF(N17="","",IF(N17="",IF(P17&lt;24,25,P17+2),N17)),IF(P17&lt;24,25,P17+2))</f>
      </c>
      <c r="N17" s="187"/>
      <c r="O17" s="186"/>
      <c r="P17" s="187"/>
      <c r="Q17" s="183">
        <f>IF(N17="",IF(P17="","",IF(P17="",IF(N17&lt;24,25,N17+2),P17)),IF(N17&lt;24,25,N17+2))</f>
      </c>
      <c r="R17" s="188" t="s">
        <v>19</v>
      </c>
      <c r="S17" s="186"/>
      <c r="T17" s="185" t="s">
        <v>19</v>
      </c>
      <c r="U17" s="183">
        <f>IF(X17="",IF(V17="","",IF(V17="",IF(X17&lt;24,25,X17+2),V17)),IF(X17&lt;24,25,X17+2))</f>
      </c>
      <c r="V17" s="187"/>
      <c r="W17" s="186"/>
      <c r="X17" s="187"/>
      <c r="Y17" s="183">
        <f>IF(V17="",IF(X17="","",IF(X17="",IF(V17&lt;24,25,V17+2),X17)),IF(V17&lt;24,25,V17+2))</f>
      </c>
      <c r="Z17" s="188" t="s">
        <v>19</v>
      </c>
      <c r="AA17" s="186"/>
      <c r="AB17" s="185" t="s">
        <v>19</v>
      </c>
      <c r="AC17" s="183">
        <f>IF(AF17="",IF(AD17="","",IF(AD17="",IF(AF17&lt;24,25,AF17+2),AD17)),IF(AF17&lt;24,25,AF17+2))</f>
      </c>
      <c r="AD17" s="187"/>
      <c r="AE17" s="186"/>
      <c r="AF17" s="187"/>
      <c r="AG17" s="183">
        <f>IF(AD17="",IF(AF17="","",IF(AF17="",IF(AD17&lt;24,25,AD17+2),AF17)),IF(AD17&lt;24,25,AD17+2))</f>
      </c>
      <c r="AH17" s="188" t="s">
        <v>19</v>
      </c>
      <c r="AI17" s="186"/>
      <c r="AJ17" s="185" t="s">
        <v>19</v>
      </c>
      <c r="AK17" s="183">
        <f>IF(AN17="",IF(AL17="","",IF(AL17="",IF(AN17&lt;24,25,AN17+2),AL17)),IF(AN17&lt;24,25,AN17+2))</f>
      </c>
      <c r="AL17" s="187"/>
      <c r="AM17" s="186"/>
      <c r="AN17" s="187"/>
      <c r="AO17" s="183">
        <f>IF(AL17="",IF(AN17="","",IF(AN17="",IF(AL17&lt;24,25,AL17+2),AN17)),IF(AL17&lt;24,25,AL17+2))</f>
      </c>
      <c r="AP17" s="188" t="s">
        <v>19</v>
      </c>
    </row>
    <row r="18" spans="4:42" ht="12.75">
      <c r="D18" s="189"/>
      <c r="E18" s="183">
        <f>IF(H18="",IF(F18="","",IF(F18="",IF(H18&lt;24,25,H18+2),F18)),IF(H18&lt;24,25,H18+2))</f>
      </c>
      <c r="F18" s="195"/>
      <c r="G18" s="183" t="s">
        <v>10</v>
      </c>
      <c r="H18" s="195"/>
      <c r="I18" s="183">
        <f>IF(F18="",IF(H18="","",IF(H18="",IF(F18&lt;24,25,F18+2),H18)),IF(F18&lt;24,25,F18+2))</f>
      </c>
      <c r="J18" s="190"/>
      <c r="K18" s="183"/>
      <c r="L18" s="189"/>
      <c r="M18" s="183">
        <f>IF(P18="",IF(N18="","",IF(N18="",IF(P18&lt;24,25,P18+2),N18)),IF(P18&lt;24,25,P18+2))</f>
      </c>
      <c r="N18" s="195"/>
      <c r="O18" s="183" t="s">
        <v>10</v>
      </c>
      <c r="P18" s="195"/>
      <c r="Q18" s="183">
        <f>IF(N18="",IF(P18="","",IF(P18="",IF(N18&lt;24,25,N18+2),P18)),IF(N18&lt;24,25,N18+2))</f>
      </c>
      <c r="R18" s="190"/>
      <c r="S18" s="183"/>
      <c r="T18" s="189"/>
      <c r="U18" s="183">
        <f>IF(X18="",IF(V18="","",IF(V18="",IF(X18&lt;24,25,X18+2),V18)),IF(X18&lt;24,25,X18+2))</f>
      </c>
      <c r="V18" s="195"/>
      <c r="W18" s="183" t="s">
        <v>10</v>
      </c>
      <c r="X18" s="195"/>
      <c r="Y18" s="183">
        <f>IF(V18="",IF(X18="","",IF(X18="",IF(V18&lt;24,25,V18+2),X18)),IF(V18&lt;24,25,V18+2))</f>
      </c>
      <c r="Z18" s="190"/>
      <c r="AA18" s="183"/>
      <c r="AB18" s="189"/>
      <c r="AC18" s="183">
        <f>IF(AF18="",IF(AD18="","",IF(AD18="",IF(AF18&lt;24,25,AF18+2),AD18)),IF(AF18&lt;24,25,AF18+2))</f>
      </c>
      <c r="AD18" s="195"/>
      <c r="AE18" s="183" t="s">
        <v>10</v>
      </c>
      <c r="AF18" s="195"/>
      <c r="AG18" s="183">
        <f>IF(AD18="",IF(AF18="","",IF(AF18="",IF(AD18&lt;24,25,AD18+2),AF18)),IF(AD18&lt;24,25,AD18+2))</f>
      </c>
      <c r="AH18" s="190"/>
      <c r="AI18" s="183"/>
      <c r="AJ18" s="189"/>
      <c r="AK18" s="183">
        <f>IF(AN18="",IF(AL18="","",IF(AL18="",IF(AN18&lt;24,25,AN18+2),AL18)),IF(AN18&lt;24,25,AN18+2))</f>
      </c>
      <c r="AL18" s="195"/>
      <c r="AM18" s="183" t="s">
        <v>10</v>
      </c>
      <c r="AN18" s="195"/>
      <c r="AO18" s="183">
        <f>IF(AL18="",IF(AN18="","",IF(AN18="",IF(AL18&lt;24,25,AL18+2),AN18)),IF(AL18&lt;24,25,AL18+2))</f>
      </c>
      <c r="AP18" s="190"/>
    </row>
    <row r="19" spans="4:42" ht="12.75">
      <c r="D19" s="189"/>
      <c r="E19" s="183">
        <f>IF(H19="",IF(F19="","",IF(F19="",IF(H19&lt;24,25,H19+2),F19)),IF(H19&lt;24,25,H19+2))</f>
      </c>
      <c r="F19" s="195"/>
      <c r="G19" s="183" t="s">
        <v>10</v>
      </c>
      <c r="H19" s="195"/>
      <c r="I19" s="183">
        <f>IF(F19="",IF(H19="","",IF(H19="",IF(F19&lt;24,25,F19+2),H19)),IF(F19&lt;24,25,F19+2))</f>
      </c>
      <c r="J19" s="190"/>
      <c r="K19" s="183"/>
      <c r="L19" s="189"/>
      <c r="M19" s="183">
        <f>IF(P19="",IF(N19="","",IF(N19="",IF(P19&lt;24,25,P19+2),N19)),IF(P19&lt;24,25,P19+2))</f>
      </c>
      <c r="N19" s="195"/>
      <c r="O19" s="183" t="s">
        <v>10</v>
      </c>
      <c r="P19" s="195"/>
      <c r="Q19" s="183">
        <f>IF(N19="",IF(P19="","",IF(P19="",IF(N19&lt;24,25,N19+2),P19)),IF(N19&lt;24,25,N19+2))</f>
      </c>
      <c r="R19" s="190"/>
      <c r="S19" s="183"/>
      <c r="T19" s="189"/>
      <c r="U19" s="183">
        <f>IF(X19="",IF(V19="","",IF(V19="",IF(X19&lt;24,25,X19+2),V19)),IF(X19&lt;24,25,X19+2))</f>
      </c>
      <c r="V19" s="195"/>
      <c r="W19" s="183" t="s">
        <v>10</v>
      </c>
      <c r="X19" s="195"/>
      <c r="Y19" s="183">
        <f>IF(V19="",IF(X19="","",IF(X19="",IF(V19&lt;24,25,V19+2),X19)),IF(V19&lt;24,25,V19+2))</f>
      </c>
      <c r="Z19" s="190"/>
      <c r="AA19" s="183"/>
      <c r="AB19" s="189"/>
      <c r="AC19" s="183">
        <f>IF(AF19="",IF(AD19="","",IF(AD19="",IF(AF19&lt;24,25,AF19+2),AD19)),IF(AF19&lt;24,25,AF19+2))</f>
      </c>
      <c r="AD19" s="195"/>
      <c r="AE19" s="183" t="s">
        <v>10</v>
      </c>
      <c r="AF19" s="195"/>
      <c r="AG19" s="183">
        <f>IF(AD19="",IF(AF19="","",IF(AF19="",IF(AD19&lt;24,25,AD19+2),AF19)),IF(AD19&lt;24,25,AD19+2))</f>
      </c>
      <c r="AH19" s="190"/>
      <c r="AI19" s="183"/>
      <c r="AJ19" s="189"/>
      <c r="AK19" s="183">
        <f>IF(AN19="",IF(AL19="","",IF(AL19="",IF(AN19&lt;24,25,AN19+2),AL19)),IF(AN19&lt;24,25,AN19+2))</f>
      </c>
      <c r="AL19" s="195"/>
      <c r="AM19" s="183" t="s">
        <v>10</v>
      </c>
      <c r="AN19" s="195"/>
      <c r="AO19" s="183">
        <f>IF(AL19="",IF(AN19="","",IF(AN19="",IF(AL19&lt;24,25,AL19+2),AN19)),IF(AL19&lt;24,25,AL19+2))</f>
      </c>
      <c r="AP19" s="190"/>
    </row>
    <row r="20" spans="4:42" ht="12.75">
      <c r="D20" s="189" t="str">
        <f>B7</f>
        <v>桜美林</v>
      </c>
      <c r="E20" s="183">
        <f>IF(H20="",IF(F20="","",IF(F20="",IF(H20&lt;24,25,H20+2),F20)),IF(H20&lt;24,25,H20+2))</f>
      </c>
      <c r="F20" s="195"/>
      <c r="G20" s="183" t="s">
        <v>10</v>
      </c>
      <c r="H20" s="195"/>
      <c r="I20" s="183">
        <f>IF(F20="",IF(H20="","",IF(H20="",IF(F20&lt;24,25,F20+2),H20)),IF(F20&lt;24,25,F20+2))</f>
      </c>
      <c r="J20" s="190" t="str">
        <f>B10</f>
        <v>敬愛大</v>
      </c>
      <c r="K20" s="183"/>
      <c r="L20" s="189" t="str">
        <f>B8</f>
        <v>都留文科</v>
      </c>
      <c r="M20" s="183">
        <f>IF(P20="",IF(N20="","",IF(N20="",IF(P20&lt;24,25,P20+2),N20)),IF(P20&lt;24,25,P20+2))</f>
      </c>
      <c r="N20" s="195"/>
      <c r="O20" s="183" t="s">
        <v>10</v>
      </c>
      <c r="P20" s="195"/>
      <c r="Q20" s="183">
        <f>IF(N20="",IF(P20="","",IF(P20="",IF(N20&lt;24,25,N20+2),P20)),IF(N20&lt;24,25,N20+2))</f>
      </c>
      <c r="R20" s="190" t="str">
        <f>B11</f>
        <v>武蔵短期</v>
      </c>
      <c r="S20" s="183"/>
      <c r="T20" s="189" t="str">
        <f>B6</f>
        <v>大東文化</v>
      </c>
      <c r="U20" s="183">
        <f>IF(X20="",IF(V20="","",IF(V20="",IF(X20&lt;24,25,X20+2),V20)),IF(X20&lt;24,25,X20+2))</f>
      </c>
      <c r="V20" s="195"/>
      <c r="W20" s="183" t="s">
        <v>10</v>
      </c>
      <c r="X20" s="195"/>
      <c r="Y20" s="183">
        <f>IF(V20="",IF(X20="","",IF(X20="",IF(V20&lt;24,25,V20+2),X20)),IF(V20&lt;24,25,V20+2))</f>
      </c>
      <c r="Z20" s="190" t="str">
        <f>B9</f>
        <v>神奈川</v>
      </c>
      <c r="AA20" s="183"/>
      <c r="AB20" s="189" t="str">
        <f>B3</f>
        <v>白鷗大</v>
      </c>
      <c r="AC20" s="183">
        <f>IF(AF20="",IF(AD20="","",IF(AD20="",IF(AF20&lt;24,25,AF20+2),AD20)),IF(AF20&lt;24,25,AF20+2))</f>
      </c>
      <c r="AD20" s="195"/>
      <c r="AE20" s="183" t="s">
        <v>10</v>
      </c>
      <c r="AF20" s="195"/>
      <c r="AG20" s="183">
        <f>IF(AD20="",IF(AF20="","",IF(AF20="",IF(AD20&lt;24,25,AD20+2),AF20)),IF(AD20&lt;24,25,AD20+2))</f>
      </c>
      <c r="AH20" s="190" t="str">
        <f>B4</f>
        <v>日本大</v>
      </c>
      <c r="AI20" s="183"/>
      <c r="AJ20" s="189" t="str">
        <f>B2</f>
        <v>早稲田</v>
      </c>
      <c r="AK20" s="183">
        <f>IF(AN20="",IF(AL20="","",IF(AL20="",IF(AN20&lt;24,25,AN20+2),AL20)),IF(AN20&lt;24,25,AN20+2))</f>
      </c>
      <c r="AL20" s="195"/>
      <c r="AM20" s="183" t="s">
        <v>10</v>
      </c>
      <c r="AN20" s="195"/>
      <c r="AO20" s="183">
        <f>IF(AL20="",IF(AN20="","",IF(AN20="",IF(AL20&lt;24,25,AL20+2),AN20)),IF(AL20&lt;24,25,AL20+2))</f>
      </c>
      <c r="AP20" s="190" t="str">
        <f>B5</f>
        <v>国士舘</v>
      </c>
    </row>
    <row r="21" spans="4:42" ht="12.75">
      <c r="D21" s="189"/>
      <c r="E21" s="183">
        <f>IF(H21="",IF(F21="","",IF(F21="",IF(H21&lt;24,25,H21+2),F21)),IF(H21&lt;24,25,H21+2))</f>
      </c>
      <c r="F21" s="195"/>
      <c r="G21" s="183" t="s">
        <v>10</v>
      </c>
      <c r="H21" s="195"/>
      <c r="I21" s="183">
        <f>IF(F21="",IF(H21="","",IF(H21="",IF(F21&lt;24,25,F21+2),H21)),IF(F21&lt;24,25,F21+2))</f>
      </c>
      <c r="J21" s="190"/>
      <c r="K21" s="183"/>
      <c r="L21" s="189"/>
      <c r="M21" s="183">
        <f>IF(P21="",IF(N21="","",IF(N21="",IF(P21&lt;24,25,P21+2),N21)),IF(P21&lt;24,25,P21+2))</f>
      </c>
      <c r="N21" s="195"/>
      <c r="O21" s="183" t="s">
        <v>10</v>
      </c>
      <c r="P21" s="195"/>
      <c r="Q21" s="183">
        <f>IF(N21="",IF(P21="","",IF(P21="",IF(N21&lt;24,25,N21+2),P21)),IF(N21&lt;24,25,N21+2))</f>
      </c>
      <c r="R21" s="190"/>
      <c r="S21" s="183"/>
      <c r="T21" s="189"/>
      <c r="U21" s="183">
        <f>IF(X21="",IF(V21="","",IF(V21="",IF(X21&lt;24,25,X21+2),V21)),IF(X21&lt;24,25,X21+2))</f>
      </c>
      <c r="V21" s="195"/>
      <c r="W21" s="183" t="s">
        <v>10</v>
      </c>
      <c r="X21" s="195"/>
      <c r="Y21" s="183">
        <f>IF(V21="",IF(X21="","",IF(X21="",IF(V21&lt;24,25,V21+2),X21)),IF(V21&lt;24,25,V21+2))</f>
      </c>
      <c r="Z21" s="190"/>
      <c r="AA21" s="183"/>
      <c r="AB21" s="189"/>
      <c r="AC21" s="183">
        <f>IF(AF21="",IF(AD21="","",IF(AD21="",IF(AF21&lt;24,25,AF21+2),AD21)),IF(AF21&lt;24,25,AF21+2))</f>
      </c>
      <c r="AD21" s="195"/>
      <c r="AE21" s="183" t="s">
        <v>10</v>
      </c>
      <c r="AF21" s="195"/>
      <c r="AG21" s="183">
        <f>IF(AD21="",IF(AF21="","",IF(AF21="",IF(AD21&lt;24,25,AD21+2),AF21)),IF(AD21&lt;24,25,AD21+2))</f>
      </c>
      <c r="AH21" s="190"/>
      <c r="AI21" s="183"/>
      <c r="AJ21" s="189"/>
      <c r="AK21" s="183">
        <f>IF(AN21="",IF(AL21="","",IF(AL21="",IF(AN21&lt;24,25,AN21+2),AL21)),IF(AN21&lt;24,25,AN21+2))</f>
      </c>
      <c r="AL21" s="195"/>
      <c r="AM21" s="183" t="s">
        <v>10</v>
      </c>
      <c r="AN21" s="195"/>
      <c r="AO21" s="183">
        <f>IF(AL21="",IF(AN21="","",IF(AN21="",IF(AL21&lt;24,25,AL21+2),AN21)),IF(AL21&lt;24,25,AL21+2))</f>
      </c>
      <c r="AP21" s="190"/>
    </row>
    <row r="22" spans="4:42" ht="12.75">
      <c r="D22" s="191"/>
      <c r="E22" s="183">
        <f>IF(H22="",IF(F22="","",IF(F22="",IF(H22&lt;14,15,H22+2),F22)),IF(H22&lt;14,15,H22+2))</f>
      </c>
      <c r="F22" s="196"/>
      <c r="G22" s="192" t="s">
        <v>10</v>
      </c>
      <c r="H22" s="196"/>
      <c r="I22" s="183">
        <f>IF(F22="",IF(H22="","",IF(H22="",IF(F22&lt;14,15,F22+2),H22)),IF(F22&lt;14,15,F22+2))</f>
      </c>
      <c r="J22" s="193"/>
      <c r="K22" s="192"/>
      <c r="L22" s="191"/>
      <c r="M22" s="183">
        <f>IF(P22="",IF(N22="","",IF(N22="",IF(P22&lt;14,15,P22+2),N22)),IF(P22&lt;14,15,P22+2))</f>
      </c>
      <c r="N22" s="196"/>
      <c r="O22" s="192" t="s">
        <v>10</v>
      </c>
      <c r="P22" s="196"/>
      <c r="Q22" s="183">
        <f>IF(N22="",IF(P22="","",IF(P22="",IF(N22&lt;14,15,N22+2),P22)),IF(N22&lt;14,15,N22+2))</f>
      </c>
      <c r="R22" s="193"/>
      <c r="S22" s="192"/>
      <c r="T22" s="191"/>
      <c r="U22" s="183">
        <f>IF(X22="",IF(V22="","",IF(V22="",IF(X22&lt;14,15,X22+2),V22)),IF(X22&lt;14,15,X22+2))</f>
      </c>
      <c r="V22" s="196"/>
      <c r="W22" s="192" t="s">
        <v>10</v>
      </c>
      <c r="X22" s="196"/>
      <c r="Y22" s="183">
        <f>IF(V22="",IF(X22="","",IF(X22="",IF(V22&lt;14,15,V22+2),X22)),IF(V22&lt;14,15,V22+2))</f>
      </c>
      <c r="Z22" s="193"/>
      <c r="AA22" s="192"/>
      <c r="AB22" s="191"/>
      <c r="AC22" s="183">
        <f>IF(AF22="",IF(AD22="","",IF(AD22="",IF(AF22&lt;14,15,AF22+2),AD22)),IF(AF22&lt;14,15,AF22+2))</f>
      </c>
      <c r="AD22" s="196"/>
      <c r="AE22" s="192" t="s">
        <v>10</v>
      </c>
      <c r="AF22" s="196"/>
      <c r="AG22" s="183">
        <f>IF(AD22="",IF(AF22="","",IF(AF22="",IF(AD22&lt;14,15,AD22+2),AF22)),IF(AD22&lt;14,15,AD22+2))</f>
      </c>
      <c r="AH22" s="193"/>
      <c r="AI22" s="192"/>
      <c r="AJ22" s="191"/>
      <c r="AK22" s="183">
        <f>IF(AN22="",IF(AL22="","",IF(AL22="",IF(AN22&lt;14,15,AN22+2),AL22)),IF(AN22&lt;14,15,AN22+2))</f>
      </c>
      <c r="AL22" s="196"/>
      <c r="AM22" s="192" t="s">
        <v>10</v>
      </c>
      <c r="AN22" s="196"/>
      <c r="AO22" s="183">
        <f>IF(AL22="",IF(AN22="","",IF(AN22="",IF(AL22&lt;14,15,AL22+2),AN22)),IF(AL22&lt;14,15,AL22+2))</f>
      </c>
      <c r="AP22" s="193"/>
    </row>
    <row r="23" ht="12.75">
      <c r="D23" s="179" t="s">
        <v>86</v>
      </c>
    </row>
    <row r="24" spans="4:42" ht="12.75">
      <c r="D24" s="185" t="s">
        <v>19</v>
      </c>
      <c r="E24" s="183">
        <f>IF(H24="",IF(F24="","",IF(F24="",IF(H24&lt;24,25,H24+2),F24)),IF(H24&lt;24,25,H24+2))</f>
      </c>
      <c r="F24" s="187"/>
      <c r="G24" s="186"/>
      <c r="H24" s="187"/>
      <c r="I24" s="183">
        <f>IF(F24="",IF(H24="","",IF(H24="",IF(F24&lt;24,25,F24+2),H24)),IF(F24&lt;24,25,F24+2))</f>
      </c>
      <c r="J24" s="188" t="s">
        <v>19</v>
      </c>
      <c r="K24" s="186"/>
      <c r="L24" s="185" t="s">
        <v>19</v>
      </c>
      <c r="M24" s="183">
        <f>IF(P24="",IF(N24="","",IF(N24="",IF(P24&lt;24,25,P24+2),N24)),IF(P24&lt;24,25,P24+2))</f>
      </c>
      <c r="N24" s="187"/>
      <c r="O24" s="186"/>
      <c r="P24" s="187"/>
      <c r="Q24" s="183">
        <f>IF(N24="",IF(P24="","",IF(P24="",IF(N24&lt;24,25,N24+2),P24)),IF(N24&lt;24,25,N24+2))</f>
      </c>
      <c r="R24" s="188" t="s">
        <v>19</v>
      </c>
      <c r="S24" s="186"/>
      <c r="T24" s="185" t="s">
        <v>19</v>
      </c>
      <c r="U24" s="183">
        <f>IF(X24="",IF(V24="","",IF(V24="",IF(X24&lt;24,25,X24+2),V24)),IF(X24&lt;24,25,X24+2))</f>
      </c>
      <c r="V24" s="187"/>
      <c r="W24" s="186"/>
      <c r="X24" s="187"/>
      <c r="Y24" s="183">
        <f>IF(V24="",IF(X24="","",IF(X24="",IF(V24&lt;24,25,V24+2),X24)),IF(V24&lt;24,25,V24+2))</f>
      </c>
      <c r="Z24" s="188" t="s">
        <v>19</v>
      </c>
      <c r="AA24" s="186"/>
      <c r="AB24" s="185" t="s">
        <v>19</v>
      </c>
      <c r="AC24" s="183">
        <f>IF(AF24="",IF(AD24="","",IF(AD24="",IF(AF24&lt;24,25,AF24+2),AD24)),IF(AF24&lt;24,25,AF24+2))</f>
      </c>
      <c r="AD24" s="187"/>
      <c r="AE24" s="186"/>
      <c r="AF24" s="187"/>
      <c r="AG24" s="183">
        <f>IF(AD24="",IF(AF24="","",IF(AF24="",IF(AD24&lt;24,25,AD24+2),AF24)),IF(AD24&lt;24,25,AD24+2))</f>
      </c>
      <c r="AH24" s="188" t="s">
        <v>19</v>
      </c>
      <c r="AI24" s="186"/>
      <c r="AJ24" s="185" t="s">
        <v>19</v>
      </c>
      <c r="AK24" s="183">
        <f>IF(AN24="",IF(AL24="","",IF(AL24="",IF(AN24&lt;24,25,AN24+2),AL24)),IF(AN24&lt;24,25,AN24+2))</f>
      </c>
      <c r="AL24" s="187"/>
      <c r="AM24" s="186"/>
      <c r="AN24" s="187"/>
      <c r="AO24" s="183">
        <f>IF(AL24="",IF(AN24="","",IF(AN24="",IF(AL24&lt;24,25,AL24+2),AN24)),IF(AL24&lt;24,25,AL24+2))</f>
      </c>
      <c r="AP24" s="188" t="s">
        <v>19</v>
      </c>
    </row>
    <row r="25" spans="4:42" ht="12.75">
      <c r="D25" s="189"/>
      <c r="E25" s="183">
        <f>IF(H25="",IF(F25="","",IF(F25="",IF(H25&lt;24,25,H25+2),F25)),IF(H25&lt;24,25,H25+2))</f>
      </c>
      <c r="F25" s="195"/>
      <c r="G25" s="183" t="s">
        <v>10</v>
      </c>
      <c r="H25" s="195"/>
      <c r="I25" s="183">
        <f>IF(F25="",IF(H25="","",IF(H25="",IF(F25&lt;24,25,F25+2),H25)),IF(F25&lt;24,25,F25+2))</f>
      </c>
      <c r="J25" s="190"/>
      <c r="K25" s="183"/>
      <c r="L25" s="189"/>
      <c r="M25" s="183">
        <f>IF(P25="",IF(N25="","",IF(N25="",IF(P25&lt;24,25,P25+2),N25)),IF(P25&lt;24,25,P25+2))</f>
      </c>
      <c r="N25" s="195"/>
      <c r="O25" s="183" t="s">
        <v>10</v>
      </c>
      <c r="P25" s="195"/>
      <c r="Q25" s="183">
        <f>IF(N25="",IF(P25="","",IF(P25="",IF(N25&lt;24,25,N25+2),P25)),IF(N25&lt;24,25,N25+2))</f>
      </c>
      <c r="R25" s="190"/>
      <c r="S25" s="183"/>
      <c r="T25" s="189"/>
      <c r="U25" s="183">
        <f>IF(X25="",IF(V25="","",IF(V25="",IF(X25&lt;24,25,X25+2),V25)),IF(X25&lt;24,25,X25+2))</f>
      </c>
      <c r="V25" s="195"/>
      <c r="W25" s="183" t="s">
        <v>10</v>
      </c>
      <c r="X25" s="195"/>
      <c r="Y25" s="183">
        <f>IF(V25="",IF(X25="","",IF(X25="",IF(V25&lt;24,25,V25+2),X25)),IF(V25&lt;24,25,V25+2))</f>
      </c>
      <c r="Z25" s="190"/>
      <c r="AA25" s="183"/>
      <c r="AB25" s="189"/>
      <c r="AC25" s="183">
        <f>IF(AF25="",IF(AD25="","",IF(AD25="",IF(AF25&lt;24,25,AF25+2),AD25)),IF(AF25&lt;24,25,AF25+2))</f>
      </c>
      <c r="AD25" s="195"/>
      <c r="AE25" s="183" t="s">
        <v>10</v>
      </c>
      <c r="AF25" s="195"/>
      <c r="AG25" s="183">
        <f>IF(AD25="",IF(AF25="","",IF(AF25="",IF(AD25&lt;24,25,AD25+2),AF25)),IF(AD25&lt;24,25,AD25+2))</f>
      </c>
      <c r="AH25" s="190"/>
      <c r="AI25" s="183"/>
      <c r="AJ25" s="189"/>
      <c r="AK25" s="183">
        <f>IF(AN25="",IF(AL25="","",IF(AL25="",IF(AN25&lt;24,25,AN25+2),AL25)),IF(AN25&lt;24,25,AN25+2))</f>
      </c>
      <c r="AL25" s="195"/>
      <c r="AM25" s="183" t="s">
        <v>10</v>
      </c>
      <c r="AN25" s="195"/>
      <c r="AO25" s="183">
        <f>IF(AL25="",IF(AN25="","",IF(AN25="",IF(AL25&lt;24,25,AL25+2),AN25)),IF(AL25&lt;24,25,AL25+2))</f>
      </c>
      <c r="AP25" s="190"/>
    </row>
    <row r="26" spans="4:42" ht="12.75">
      <c r="D26" s="189"/>
      <c r="E26" s="183">
        <f>IF(H26="",IF(F26="","",IF(F26="",IF(H26&lt;24,25,H26+2),F26)),IF(H26&lt;24,25,H26+2))</f>
      </c>
      <c r="F26" s="195"/>
      <c r="G26" s="183" t="s">
        <v>10</v>
      </c>
      <c r="H26" s="195"/>
      <c r="I26" s="183">
        <f>IF(F26="",IF(H26="","",IF(H26="",IF(F26&lt;24,25,F26+2),H26)),IF(F26&lt;24,25,F26+2))</f>
      </c>
      <c r="J26" s="190"/>
      <c r="K26" s="183"/>
      <c r="L26" s="189"/>
      <c r="M26" s="183">
        <f>IF(P26="",IF(N26="","",IF(N26="",IF(P26&lt;24,25,P26+2),N26)),IF(P26&lt;24,25,P26+2))</f>
      </c>
      <c r="N26" s="195"/>
      <c r="O26" s="183" t="s">
        <v>10</v>
      </c>
      <c r="P26" s="195"/>
      <c r="Q26" s="183">
        <f>IF(N26="",IF(P26="","",IF(P26="",IF(N26&lt;24,25,N26+2),P26)),IF(N26&lt;24,25,N26+2))</f>
      </c>
      <c r="R26" s="190"/>
      <c r="S26" s="183"/>
      <c r="T26" s="189"/>
      <c r="U26" s="183">
        <f>IF(X26="",IF(V26="","",IF(V26="",IF(X26&lt;24,25,X26+2),V26)),IF(X26&lt;24,25,X26+2))</f>
      </c>
      <c r="V26" s="195"/>
      <c r="W26" s="183" t="s">
        <v>10</v>
      </c>
      <c r="X26" s="195"/>
      <c r="Y26" s="183">
        <f>IF(V26="",IF(X26="","",IF(X26="",IF(V26&lt;24,25,V26+2),X26)),IF(V26&lt;24,25,V26+2))</f>
      </c>
      <c r="Z26" s="190"/>
      <c r="AA26" s="183"/>
      <c r="AB26" s="189"/>
      <c r="AC26" s="183">
        <f>IF(AF26="",IF(AD26="","",IF(AD26="",IF(AF26&lt;24,25,AF26+2),AD26)),IF(AF26&lt;24,25,AF26+2))</f>
      </c>
      <c r="AD26" s="195"/>
      <c r="AE26" s="183" t="s">
        <v>10</v>
      </c>
      <c r="AF26" s="195"/>
      <c r="AG26" s="183">
        <f>IF(AD26="",IF(AF26="","",IF(AF26="",IF(AD26&lt;24,25,AD26+2),AF26)),IF(AD26&lt;24,25,AD26+2))</f>
      </c>
      <c r="AH26" s="190"/>
      <c r="AI26" s="183"/>
      <c r="AJ26" s="189"/>
      <c r="AK26" s="183">
        <f>IF(AN26="",IF(AL26="","",IF(AL26="",IF(AN26&lt;24,25,AN26+2),AL26)),IF(AN26&lt;24,25,AN26+2))</f>
      </c>
      <c r="AL26" s="195"/>
      <c r="AM26" s="183" t="s">
        <v>10</v>
      </c>
      <c r="AN26" s="195"/>
      <c r="AO26" s="183">
        <f>IF(AL26="",IF(AN26="","",IF(AN26="",IF(AL26&lt;24,25,AL26+2),AN26)),IF(AL26&lt;24,25,AL26+2))</f>
      </c>
      <c r="AP26" s="190"/>
    </row>
    <row r="27" spans="4:42" ht="12.75">
      <c r="D27" s="189" t="str">
        <f>B10</f>
        <v>敬愛大</v>
      </c>
      <c r="E27" s="183">
        <f>IF(H27="",IF(F27="","",IF(F27="",IF(H27&lt;24,25,H27+2),F27)),IF(H27&lt;24,25,H27+2))</f>
      </c>
      <c r="F27" s="195"/>
      <c r="G27" s="183" t="s">
        <v>10</v>
      </c>
      <c r="H27" s="195"/>
      <c r="I27" s="183">
        <f>IF(F27="",IF(H27="","",IF(H27="",IF(F27&lt;24,25,F27+2),H27)),IF(F27&lt;24,25,F27+2))</f>
      </c>
      <c r="J27" s="190" t="str">
        <f>B11</f>
        <v>武蔵短期</v>
      </c>
      <c r="K27" s="183"/>
      <c r="L27" s="189" t="str">
        <f>B7</f>
        <v>桜美林</v>
      </c>
      <c r="M27" s="183">
        <f>IF(P27="",IF(N27="","",IF(N27="",IF(P27&lt;24,25,P27+2),N27)),IF(P27&lt;24,25,P27+2))</f>
      </c>
      <c r="N27" s="195"/>
      <c r="O27" s="183" t="s">
        <v>10</v>
      </c>
      <c r="P27" s="195"/>
      <c r="Q27" s="183">
        <f>IF(N27="",IF(P27="","",IF(P27="",IF(N27&lt;24,25,N27+2),P27)),IF(N27&lt;24,25,N27+2))</f>
      </c>
      <c r="R27" s="190" t="str">
        <f>B9</f>
        <v>神奈川</v>
      </c>
      <c r="S27" s="183"/>
      <c r="T27" s="189" t="str">
        <f>B6</f>
        <v>大東文化</v>
      </c>
      <c r="U27" s="183">
        <f>IF(X27="",IF(V27="","",IF(V27="",IF(X27&lt;24,25,X27+2),V27)),IF(X27&lt;24,25,X27+2))</f>
      </c>
      <c r="V27" s="195"/>
      <c r="W27" s="183" t="s">
        <v>10</v>
      </c>
      <c r="X27" s="195"/>
      <c r="Y27" s="183">
        <f>IF(V27="",IF(X27="","",IF(X27="",IF(V27&lt;24,25,V27+2),X27)),IF(V27&lt;24,25,V27+2))</f>
      </c>
      <c r="Z27" s="190" t="str">
        <f>B8</f>
        <v>都留文科</v>
      </c>
      <c r="AA27" s="183"/>
      <c r="AB27" s="189" t="str">
        <f>B3</f>
        <v>白鷗大</v>
      </c>
      <c r="AC27" s="183">
        <f>IF(AF27="",IF(AD27="","",IF(AD27="",IF(AF27&lt;24,25,AF27+2),AD27)),IF(AF27&lt;24,25,AF27+2))</f>
      </c>
      <c r="AD27" s="195"/>
      <c r="AE27" s="183" t="s">
        <v>10</v>
      </c>
      <c r="AF27" s="195"/>
      <c r="AG27" s="183">
        <f>IF(AD27="",IF(AF27="","",IF(AF27="",IF(AD27&lt;24,25,AD27+2),AF27)),IF(AD27&lt;24,25,AD27+2))</f>
      </c>
      <c r="AH27" s="190" t="str">
        <f>B5</f>
        <v>国士舘</v>
      </c>
      <c r="AI27" s="183"/>
      <c r="AJ27" s="189" t="str">
        <f>B2</f>
        <v>早稲田</v>
      </c>
      <c r="AK27" s="183">
        <f>IF(AN27="",IF(AL27="","",IF(AL27="",IF(AN27&lt;24,25,AN27+2),AL27)),IF(AN27&lt;24,25,AN27+2))</f>
      </c>
      <c r="AL27" s="195"/>
      <c r="AM27" s="183" t="s">
        <v>10</v>
      </c>
      <c r="AN27" s="195"/>
      <c r="AO27" s="183">
        <f>IF(AL27="",IF(AN27="","",IF(AN27="",IF(AL27&lt;24,25,AL27+2),AN27)),IF(AL27&lt;24,25,AL27+2))</f>
      </c>
      <c r="AP27" s="190" t="str">
        <f>B4</f>
        <v>日本大</v>
      </c>
    </row>
    <row r="28" spans="4:42" ht="12.75">
      <c r="D28" s="189"/>
      <c r="E28" s="183">
        <f>IF(H28="",IF(F28="","",IF(F28="",IF(H28&lt;24,25,H28+2),F28)),IF(H28&lt;24,25,H28+2))</f>
      </c>
      <c r="F28" s="195"/>
      <c r="G28" s="183" t="s">
        <v>10</v>
      </c>
      <c r="H28" s="195"/>
      <c r="I28" s="183">
        <f>IF(F28="",IF(H28="","",IF(H28="",IF(F28&lt;24,25,F28+2),H28)),IF(F28&lt;24,25,F28+2))</f>
      </c>
      <c r="J28" s="190"/>
      <c r="K28" s="183"/>
      <c r="L28" s="189"/>
      <c r="M28" s="183">
        <f>IF(P28="",IF(N28="","",IF(N28="",IF(P28&lt;24,25,P28+2),N28)),IF(P28&lt;24,25,P28+2))</f>
      </c>
      <c r="N28" s="195"/>
      <c r="O28" s="183" t="s">
        <v>10</v>
      </c>
      <c r="P28" s="195"/>
      <c r="Q28" s="183">
        <f>IF(N28="",IF(P28="","",IF(P28="",IF(N28&lt;24,25,N28+2),P28)),IF(N28&lt;24,25,N28+2))</f>
      </c>
      <c r="R28" s="190"/>
      <c r="S28" s="183"/>
      <c r="T28" s="189"/>
      <c r="U28" s="183">
        <f>IF(X28="",IF(V28="","",IF(V28="",IF(X28&lt;24,25,X28+2),V28)),IF(X28&lt;24,25,X28+2))</f>
      </c>
      <c r="V28" s="195"/>
      <c r="W28" s="183" t="s">
        <v>10</v>
      </c>
      <c r="X28" s="195"/>
      <c r="Y28" s="183">
        <f>IF(V28="",IF(X28="","",IF(X28="",IF(V28&lt;24,25,V28+2),X28)),IF(V28&lt;24,25,V28+2))</f>
      </c>
      <c r="Z28" s="190"/>
      <c r="AA28" s="183"/>
      <c r="AB28" s="189"/>
      <c r="AC28" s="183">
        <f>IF(AF28="",IF(AD28="","",IF(AD28="",IF(AF28&lt;24,25,AF28+2),AD28)),IF(AF28&lt;24,25,AF28+2))</f>
      </c>
      <c r="AD28" s="195"/>
      <c r="AE28" s="183" t="s">
        <v>10</v>
      </c>
      <c r="AF28" s="195"/>
      <c r="AG28" s="183">
        <f>IF(AD28="",IF(AF28="","",IF(AF28="",IF(AD28&lt;24,25,AD28+2),AF28)),IF(AD28&lt;24,25,AD28+2))</f>
      </c>
      <c r="AH28" s="190"/>
      <c r="AI28" s="183"/>
      <c r="AJ28" s="189"/>
      <c r="AK28" s="183">
        <f>IF(AN28="",IF(AL28="","",IF(AL28="",IF(AN28&lt;24,25,AN28+2),AL28)),IF(AN28&lt;24,25,AN28+2))</f>
      </c>
      <c r="AL28" s="195"/>
      <c r="AM28" s="183" t="s">
        <v>10</v>
      </c>
      <c r="AN28" s="195"/>
      <c r="AO28" s="183">
        <f>IF(AL28="",IF(AN28="","",IF(AN28="",IF(AL28&lt;24,25,AL28+2),AN28)),IF(AL28&lt;24,25,AL28+2))</f>
      </c>
      <c r="AP28" s="190"/>
    </row>
    <row r="29" spans="4:42" ht="12.75">
      <c r="D29" s="191"/>
      <c r="E29" s="183">
        <f>IF(H29="",IF(F29="","",IF(F29="",IF(H29&lt;14,15,H29+2),F29)),IF(H29&lt;14,15,H29+2))</f>
      </c>
      <c r="F29" s="196"/>
      <c r="G29" s="192" t="s">
        <v>10</v>
      </c>
      <c r="H29" s="196"/>
      <c r="I29" s="183">
        <f>IF(F29="",IF(H29="","",IF(H29="",IF(F29&lt;14,15,F29+2),H29)),IF(F29&lt;14,15,F29+2))</f>
      </c>
      <c r="J29" s="193"/>
      <c r="K29" s="192"/>
      <c r="L29" s="191"/>
      <c r="M29" s="183">
        <f>IF(P29="",IF(N29="","",IF(N29="",IF(P29&lt;14,15,P29+2),N29)),IF(P29&lt;14,15,P29+2))</f>
      </c>
      <c r="N29" s="196"/>
      <c r="O29" s="192" t="s">
        <v>10</v>
      </c>
      <c r="P29" s="196"/>
      <c r="Q29" s="183">
        <f>IF(N29="",IF(P29="","",IF(P29="",IF(N29&lt;14,15,N29+2),P29)),IF(N29&lt;14,15,N29+2))</f>
      </c>
      <c r="R29" s="193"/>
      <c r="S29" s="192"/>
      <c r="T29" s="191"/>
      <c r="U29" s="183">
        <f>IF(X29="",IF(V29="","",IF(V29="",IF(X29&lt;14,15,X29+2),V29)),IF(X29&lt;14,15,X29+2))</f>
      </c>
      <c r="V29" s="196"/>
      <c r="W29" s="192" t="s">
        <v>10</v>
      </c>
      <c r="X29" s="196"/>
      <c r="Y29" s="183">
        <f>IF(V29="",IF(X29="","",IF(X29="",IF(V29&lt;14,15,V29+2),X29)),IF(V29&lt;14,15,V29+2))</f>
      </c>
      <c r="Z29" s="193"/>
      <c r="AA29" s="192"/>
      <c r="AB29" s="191"/>
      <c r="AC29" s="183">
        <f>IF(AF29="",IF(AD29="","",IF(AD29="",IF(AF29&lt;14,15,AF29+2),AD29)),IF(AF29&lt;14,15,AF29+2))</f>
      </c>
      <c r="AD29" s="196"/>
      <c r="AE29" s="192" t="s">
        <v>10</v>
      </c>
      <c r="AF29" s="196"/>
      <c r="AG29" s="183">
        <f>IF(AD29="",IF(AF29="","",IF(AF29="",IF(AD29&lt;14,15,AD29+2),AF29)),IF(AD29&lt;14,15,AD29+2))</f>
      </c>
      <c r="AH29" s="193"/>
      <c r="AI29" s="192"/>
      <c r="AJ29" s="191"/>
      <c r="AK29" s="183">
        <f>IF(AN29="",IF(AL29="","",IF(AL29="",IF(AN29&lt;14,15,AN29+2),AL29)),IF(AN29&lt;14,15,AN29+2))</f>
      </c>
      <c r="AL29" s="196"/>
      <c r="AM29" s="192" t="s">
        <v>10</v>
      </c>
      <c r="AN29" s="196"/>
      <c r="AO29" s="183">
        <f>IF(AL29="",IF(AN29="","",IF(AN29="",IF(AL29&lt;14,15,AL29+2),AN29)),IF(AL29&lt;14,15,AL29+2))</f>
      </c>
      <c r="AP29" s="193"/>
    </row>
    <row r="30" ht="12.75">
      <c r="D30" s="179" t="s">
        <v>87</v>
      </c>
    </row>
    <row r="31" spans="4:42" ht="12.75">
      <c r="D31" s="185" t="s">
        <v>19</v>
      </c>
      <c r="E31" s="183">
        <f>IF(H31="",IF(F31="","",IF(F31="",IF(H31&lt;24,25,H31+2),F31)),IF(H31&lt;24,25,H31+2))</f>
      </c>
      <c r="F31" s="187"/>
      <c r="G31" s="186"/>
      <c r="H31" s="187"/>
      <c r="I31" s="183">
        <f>IF(F31="",IF(H31="","",IF(H31="",IF(F31&lt;24,25,F31+2),H31)),IF(F31&lt;24,25,F31+2))</f>
      </c>
      <c r="J31" s="188" t="s">
        <v>19</v>
      </c>
      <c r="K31" s="186"/>
      <c r="L31" s="185" t="s">
        <v>19</v>
      </c>
      <c r="M31" s="183">
        <f>IF(P31="",IF(N31="","",IF(N31="",IF(P31&lt;24,25,P31+2),N31)),IF(P31&lt;24,25,P31+2))</f>
      </c>
      <c r="N31" s="187"/>
      <c r="O31" s="186"/>
      <c r="P31" s="187"/>
      <c r="Q31" s="183">
        <f>IF(N31="",IF(P31="","",IF(P31="",IF(N31&lt;24,25,N31+2),P31)),IF(N31&lt;24,25,N31+2))</f>
      </c>
      <c r="R31" s="188" t="s">
        <v>19</v>
      </c>
      <c r="S31" s="186"/>
      <c r="T31" s="185" t="s">
        <v>19</v>
      </c>
      <c r="U31" s="183">
        <f>IF(X31="",IF(V31="","",IF(V31="",IF(X31&lt;24,25,X31+2),V31)),IF(X31&lt;24,25,X31+2))</f>
      </c>
      <c r="V31" s="187"/>
      <c r="W31" s="186"/>
      <c r="X31" s="187"/>
      <c r="Y31" s="183">
        <f>IF(V31="",IF(X31="","",IF(X31="",IF(V31&lt;24,25,V31+2),X31)),IF(V31&lt;24,25,V31+2))</f>
      </c>
      <c r="Z31" s="188" t="s">
        <v>19</v>
      </c>
      <c r="AA31" s="186"/>
      <c r="AB31" s="185" t="s">
        <v>19</v>
      </c>
      <c r="AC31" s="183">
        <f>IF(AF31="",IF(AD31="","",IF(AD31="",IF(AF31&lt;24,25,AF31+2),AD31)),IF(AF31&lt;24,25,AF31+2))</f>
      </c>
      <c r="AD31" s="187"/>
      <c r="AE31" s="186"/>
      <c r="AF31" s="187"/>
      <c r="AG31" s="183">
        <f>IF(AD31="",IF(AF31="","",IF(AF31="",IF(AD31&lt;24,25,AD31+2),AF31)),IF(AD31&lt;24,25,AD31+2))</f>
      </c>
      <c r="AH31" s="188" t="s">
        <v>19</v>
      </c>
      <c r="AI31" s="186"/>
      <c r="AJ31" s="185" t="s">
        <v>19</v>
      </c>
      <c r="AK31" s="183">
        <f>IF(AN31="",IF(AL31="","",IF(AL31="",IF(AN31&lt;24,25,AN31+2),AL31)),IF(AN31&lt;24,25,AN31+2))</f>
      </c>
      <c r="AL31" s="187"/>
      <c r="AM31" s="186"/>
      <c r="AN31" s="187"/>
      <c r="AO31" s="183">
        <f>IF(AL31="",IF(AN31="","",IF(AN31="",IF(AL31&lt;24,25,AL31+2),AN31)),IF(AL31&lt;24,25,AL31+2))</f>
      </c>
      <c r="AP31" s="188" t="s">
        <v>19</v>
      </c>
    </row>
    <row r="32" spans="4:42" ht="12.75">
      <c r="D32" s="189"/>
      <c r="E32" s="183">
        <f>IF(H32="",IF(F32="","",IF(F32="",IF(H32&lt;24,25,H32+2),F32)),IF(H32&lt;24,25,H32+2))</f>
      </c>
      <c r="F32" s="195"/>
      <c r="G32" s="183" t="s">
        <v>10</v>
      </c>
      <c r="H32" s="195"/>
      <c r="I32" s="183">
        <f>IF(F32="",IF(H32="","",IF(H32="",IF(F32&lt;24,25,F32+2),H32)),IF(F32&lt;24,25,F32+2))</f>
      </c>
      <c r="J32" s="190"/>
      <c r="K32" s="183"/>
      <c r="L32" s="189"/>
      <c r="M32" s="183">
        <f>IF(P32="",IF(N32="","",IF(N32="",IF(P32&lt;24,25,P32+2),N32)),IF(P32&lt;24,25,P32+2))</f>
      </c>
      <c r="N32" s="195"/>
      <c r="O32" s="183" t="s">
        <v>10</v>
      </c>
      <c r="P32" s="195"/>
      <c r="Q32" s="183">
        <f>IF(N32="",IF(P32="","",IF(P32="",IF(N32&lt;24,25,N32+2),P32)),IF(N32&lt;24,25,N32+2))</f>
      </c>
      <c r="R32" s="190"/>
      <c r="S32" s="183"/>
      <c r="T32" s="189"/>
      <c r="U32" s="183">
        <f>IF(X32="",IF(V32="","",IF(V32="",IF(X32&lt;24,25,X32+2),V32)),IF(X32&lt;24,25,X32+2))</f>
      </c>
      <c r="V32" s="195"/>
      <c r="W32" s="183" t="s">
        <v>10</v>
      </c>
      <c r="X32" s="195"/>
      <c r="Y32" s="183">
        <f>IF(V32="",IF(X32="","",IF(X32="",IF(V32&lt;24,25,V32+2),X32)),IF(V32&lt;24,25,V32+2))</f>
      </c>
      <c r="Z32" s="190"/>
      <c r="AA32" s="183"/>
      <c r="AB32" s="189"/>
      <c r="AC32" s="183">
        <f>IF(AF32="",IF(AD32="","",IF(AD32="",IF(AF32&lt;24,25,AF32+2),AD32)),IF(AF32&lt;24,25,AF32+2))</f>
      </c>
      <c r="AD32" s="195"/>
      <c r="AE32" s="183" t="s">
        <v>10</v>
      </c>
      <c r="AF32" s="195"/>
      <c r="AG32" s="183">
        <f>IF(AD32="",IF(AF32="","",IF(AF32="",IF(AD32&lt;24,25,AD32+2),AF32)),IF(AD32&lt;24,25,AD32+2))</f>
      </c>
      <c r="AH32" s="190"/>
      <c r="AI32" s="183"/>
      <c r="AJ32" s="189"/>
      <c r="AK32" s="183">
        <f>IF(AN32="",IF(AL32="","",IF(AL32="",IF(AN32&lt;24,25,AN32+2),AL32)),IF(AN32&lt;24,25,AN32+2))</f>
      </c>
      <c r="AL32" s="195"/>
      <c r="AM32" s="183" t="s">
        <v>10</v>
      </c>
      <c r="AN32" s="195"/>
      <c r="AO32" s="183">
        <f>IF(AL32="",IF(AN32="","",IF(AN32="",IF(AL32&lt;24,25,AL32+2),AN32)),IF(AL32&lt;24,25,AL32+2))</f>
      </c>
      <c r="AP32" s="190"/>
    </row>
    <row r="33" spans="4:42" ht="12.75">
      <c r="D33" s="189"/>
      <c r="E33" s="183">
        <f>IF(H33="",IF(F33="","",IF(F33="",IF(H33&lt;24,25,H33+2),F33)),IF(H33&lt;24,25,H33+2))</f>
      </c>
      <c r="F33" s="195"/>
      <c r="G33" s="183" t="s">
        <v>10</v>
      </c>
      <c r="H33" s="195"/>
      <c r="I33" s="183">
        <f>IF(F33="",IF(H33="","",IF(H33="",IF(F33&lt;24,25,F33+2),H33)),IF(F33&lt;24,25,F33+2))</f>
      </c>
      <c r="J33" s="190"/>
      <c r="K33" s="183"/>
      <c r="L33" s="189"/>
      <c r="M33" s="183">
        <f>IF(P33="",IF(N33="","",IF(N33="",IF(P33&lt;24,25,P33+2),N33)),IF(P33&lt;24,25,P33+2))</f>
      </c>
      <c r="N33" s="195"/>
      <c r="O33" s="183" t="s">
        <v>10</v>
      </c>
      <c r="P33" s="195"/>
      <c r="Q33" s="183">
        <f>IF(N33="",IF(P33="","",IF(P33="",IF(N33&lt;24,25,N33+2),P33)),IF(N33&lt;24,25,N33+2))</f>
      </c>
      <c r="R33" s="190"/>
      <c r="S33" s="183"/>
      <c r="T33" s="189"/>
      <c r="U33" s="183">
        <f>IF(X33="",IF(V33="","",IF(V33="",IF(X33&lt;24,25,X33+2),V33)),IF(X33&lt;24,25,X33+2))</f>
      </c>
      <c r="V33" s="195"/>
      <c r="W33" s="183" t="s">
        <v>10</v>
      </c>
      <c r="X33" s="195"/>
      <c r="Y33" s="183">
        <f>IF(V33="",IF(X33="","",IF(X33="",IF(V33&lt;24,25,V33+2),X33)),IF(V33&lt;24,25,V33+2))</f>
      </c>
      <c r="Z33" s="190"/>
      <c r="AA33" s="183"/>
      <c r="AB33" s="189"/>
      <c r="AC33" s="183">
        <f>IF(AF33="",IF(AD33="","",IF(AD33="",IF(AF33&lt;24,25,AF33+2),AD33)),IF(AF33&lt;24,25,AF33+2))</f>
      </c>
      <c r="AD33" s="195"/>
      <c r="AE33" s="183" t="s">
        <v>10</v>
      </c>
      <c r="AF33" s="195"/>
      <c r="AG33" s="183">
        <f>IF(AD33="",IF(AF33="","",IF(AF33="",IF(AD33&lt;24,25,AD33+2),AF33)),IF(AD33&lt;24,25,AD33+2))</f>
      </c>
      <c r="AH33" s="190"/>
      <c r="AI33" s="183"/>
      <c r="AJ33" s="189"/>
      <c r="AK33" s="183">
        <f>IF(AN33="",IF(AL33="","",IF(AL33="",IF(AN33&lt;24,25,AN33+2),AL33)),IF(AN33&lt;24,25,AN33+2))</f>
      </c>
      <c r="AL33" s="195"/>
      <c r="AM33" s="183" t="s">
        <v>10</v>
      </c>
      <c r="AN33" s="195"/>
      <c r="AO33" s="183">
        <f>IF(AL33="",IF(AN33="","",IF(AN33="",IF(AL33&lt;24,25,AL33+2),AN33)),IF(AL33&lt;24,25,AL33+2))</f>
      </c>
      <c r="AP33" s="190"/>
    </row>
    <row r="34" spans="4:42" ht="12.75">
      <c r="D34" s="189" t="str">
        <f>B8</f>
        <v>都留文科</v>
      </c>
      <c r="E34" s="183">
        <f>IF(H34="",IF(F34="","",IF(F34="",IF(H34&lt;24,25,H34+2),F34)),IF(H34&lt;24,25,H34+2))</f>
      </c>
      <c r="F34" s="195"/>
      <c r="G34" s="183" t="s">
        <v>10</v>
      </c>
      <c r="H34" s="195"/>
      <c r="I34" s="183">
        <f>IF(F34="",IF(H34="","",IF(H34="",IF(F34&lt;24,25,F34+2),H34)),IF(F34&lt;24,25,F34+2))</f>
      </c>
      <c r="J34" s="190" t="str">
        <f>B10</f>
        <v>敬愛大</v>
      </c>
      <c r="K34" s="183"/>
      <c r="L34" s="189" t="str">
        <f>B9</f>
        <v>神奈川</v>
      </c>
      <c r="M34" s="183">
        <f>IF(P34="",IF(N34="","",IF(N34="",IF(P34&lt;24,25,P34+2),N34)),IF(P34&lt;24,25,P34+2))</f>
      </c>
      <c r="N34" s="195"/>
      <c r="O34" s="183" t="s">
        <v>10</v>
      </c>
      <c r="P34" s="195"/>
      <c r="Q34" s="183">
        <f>IF(N34="",IF(P34="","",IF(P34="",IF(N34&lt;24,25,N34+2),P34)),IF(N34&lt;24,25,N34+2))</f>
      </c>
      <c r="R34" s="190" t="str">
        <f>B11</f>
        <v>武蔵短期</v>
      </c>
      <c r="S34" s="183"/>
      <c r="T34" s="189" t="str">
        <f>B6</f>
        <v>大東文化</v>
      </c>
      <c r="U34" s="183">
        <f>IF(X34="",IF(V34="","",IF(V34="",IF(X34&lt;24,25,X34+2),V34)),IF(X34&lt;24,25,X34+2))</f>
      </c>
      <c r="V34" s="195"/>
      <c r="W34" s="183" t="s">
        <v>10</v>
      </c>
      <c r="X34" s="195"/>
      <c r="Y34" s="183">
        <f>IF(V34="",IF(X34="","",IF(X34="",IF(V34&lt;24,25,V34+2),X34)),IF(V34&lt;24,25,V34+2))</f>
      </c>
      <c r="Z34" s="190" t="str">
        <f>B7</f>
        <v>桜美林</v>
      </c>
      <c r="AA34" s="183"/>
      <c r="AB34" s="189" t="str">
        <f>B4</f>
        <v>日本大</v>
      </c>
      <c r="AC34" s="183">
        <f>IF(AF34="",IF(AD34="","",IF(AD34="",IF(AF34&lt;24,25,AF34+2),AD34)),IF(AF34&lt;24,25,AF34+2))</f>
      </c>
      <c r="AD34" s="195"/>
      <c r="AE34" s="183" t="s">
        <v>10</v>
      </c>
      <c r="AF34" s="195"/>
      <c r="AG34" s="183">
        <f>IF(AD34="",IF(AF34="","",IF(AF34="",IF(AD34&lt;24,25,AD34+2),AF34)),IF(AD34&lt;24,25,AD34+2))</f>
      </c>
      <c r="AH34" s="190" t="str">
        <f>B5</f>
        <v>国士舘</v>
      </c>
      <c r="AI34" s="183"/>
      <c r="AJ34" s="189" t="str">
        <f>B2</f>
        <v>早稲田</v>
      </c>
      <c r="AK34" s="183">
        <f>IF(AN34="",IF(AL34="","",IF(AL34="",IF(AN34&lt;24,25,AN34+2),AL34)),IF(AN34&lt;24,25,AN34+2))</f>
      </c>
      <c r="AL34" s="195"/>
      <c r="AM34" s="183" t="s">
        <v>10</v>
      </c>
      <c r="AN34" s="195"/>
      <c r="AO34" s="183">
        <f>IF(AL34="",IF(AN34="","",IF(AN34="",IF(AL34&lt;24,25,AL34+2),AN34)),IF(AL34&lt;24,25,AL34+2))</f>
      </c>
      <c r="AP34" s="190" t="str">
        <f>B3</f>
        <v>白鷗大</v>
      </c>
    </row>
    <row r="35" spans="4:42" ht="12.75">
      <c r="D35" s="189"/>
      <c r="E35" s="183">
        <f>IF(H35="",IF(F35="","",IF(F35="",IF(H35&lt;24,25,H35+2),F35)),IF(H35&lt;24,25,H35+2))</f>
      </c>
      <c r="F35" s="195"/>
      <c r="G35" s="183" t="s">
        <v>10</v>
      </c>
      <c r="H35" s="195"/>
      <c r="I35" s="183">
        <f>IF(F35="",IF(H35="","",IF(H35="",IF(F35&lt;24,25,F35+2),H35)),IF(F35&lt;24,25,F35+2))</f>
      </c>
      <c r="J35" s="190"/>
      <c r="K35" s="183"/>
      <c r="L35" s="189"/>
      <c r="M35" s="183">
        <f>IF(P35="",IF(N35="","",IF(N35="",IF(P35&lt;24,25,P35+2),N35)),IF(P35&lt;24,25,P35+2))</f>
      </c>
      <c r="N35" s="195"/>
      <c r="O35" s="183" t="s">
        <v>10</v>
      </c>
      <c r="P35" s="195"/>
      <c r="Q35" s="183">
        <f>IF(N35="",IF(P35="","",IF(P35="",IF(N35&lt;24,25,N35+2),P35)),IF(N35&lt;24,25,N35+2))</f>
      </c>
      <c r="R35" s="190"/>
      <c r="S35" s="183"/>
      <c r="T35" s="189"/>
      <c r="U35" s="183">
        <f>IF(X35="",IF(V35="","",IF(V35="",IF(X35&lt;24,25,X35+2),V35)),IF(X35&lt;24,25,X35+2))</f>
      </c>
      <c r="V35" s="195"/>
      <c r="W35" s="183" t="s">
        <v>10</v>
      </c>
      <c r="X35" s="195"/>
      <c r="Y35" s="183">
        <f>IF(V35="",IF(X35="","",IF(X35="",IF(V35&lt;24,25,V35+2),X35)),IF(V35&lt;24,25,V35+2))</f>
      </c>
      <c r="Z35" s="190"/>
      <c r="AA35" s="183"/>
      <c r="AB35" s="189"/>
      <c r="AC35" s="183">
        <f>IF(AF35="",IF(AD35="","",IF(AD35="",IF(AF35&lt;24,25,AF35+2),AD35)),IF(AF35&lt;24,25,AF35+2))</f>
      </c>
      <c r="AD35" s="195"/>
      <c r="AE35" s="183" t="s">
        <v>10</v>
      </c>
      <c r="AF35" s="195"/>
      <c r="AG35" s="183">
        <f>IF(AD35="",IF(AF35="","",IF(AF35="",IF(AD35&lt;24,25,AD35+2),AF35)),IF(AD35&lt;24,25,AD35+2))</f>
      </c>
      <c r="AH35" s="190"/>
      <c r="AI35" s="183"/>
      <c r="AJ35" s="189"/>
      <c r="AK35" s="183">
        <f>IF(AN35="",IF(AL35="","",IF(AL35="",IF(AN35&lt;24,25,AN35+2),AL35)),IF(AN35&lt;24,25,AN35+2))</f>
      </c>
      <c r="AL35" s="195"/>
      <c r="AM35" s="183" t="s">
        <v>10</v>
      </c>
      <c r="AN35" s="195"/>
      <c r="AO35" s="183">
        <f>IF(AL35="",IF(AN35="","",IF(AN35="",IF(AL35&lt;24,25,AL35+2),AN35)),IF(AL35&lt;24,25,AL35+2))</f>
      </c>
      <c r="AP35" s="190"/>
    </row>
    <row r="36" spans="4:42" ht="12.75">
      <c r="D36" s="191"/>
      <c r="E36" s="183">
        <f>IF(H36="",IF(F36="","",IF(F36="",IF(H36&lt;14,15,H36+2),F36)),IF(H36&lt;14,15,H36+2))</f>
      </c>
      <c r="F36" s="196"/>
      <c r="G36" s="192" t="s">
        <v>10</v>
      </c>
      <c r="H36" s="196"/>
      <c r="I36" s="183">
        <f>IF(F36="",IF(H36="","",IF(H36="",IF(F36&lt;14,15,F36+2),H36)),IF(F36&lt;14,15,F36+2))</f>
      </c>
      <c r="J36" s="193"/>
      <c r="K36" s="192"/>
      <c r="L36" s="191"/>
      <c r="M36" s="183">
        <f>IF(P36="",IF(N36="","",IF(N36="",IF(P36&lt;14,15,P36+2),N36)),IF(P36&lt;14,15,P36+2))</f>
      </c>
      <c r="N36" s="196"/>
      <c r="O36" s="192" t="s">
        <v>10</v>
      </c>
      <c r="P36" s="196"/>
      <c r="Q36" s="183">
        <f>IF(N36="",IF(P36="","",IF(P36="",IF(N36&lt;14,15,N36+2),P36)),IF(N36&lt;14,15,N36+2))</f>
      </c>
      <c r="R36" s="193"/>
      <c r="S36" s="192"/>
      <c r="T36" s="191"/>
      <c r="U36" s="183">
        <f>IF(X36="",IF(V36="","",IF(V36="",IF(X36&lt;14,15,X36+2),V36)),IF(X36&lt;14,15,X36+2))</f>
      </c>
      <c r="V36" s="196"/>
      <c r="W36" s="192" t="s">
        <v>10</v>
      </c>
      <c r="X36" s="196"/>
      <c r="Y36" s="183">
        <f>IF(V36="",IF(X36="","",IF(X36="",IF(V36&lt;14,15,V36+2),X36)),IF(V36&lt;14,15,V36+2))</f>
      </c>
      <c r="Z36" s="193"/>
      <c r="AA36" s="192"/>
      <c r="AB36" s="191"/>
      <c r="AC36" s="183">
        <f>IF(AF36="",IF(AD36="","",IF(AD36="",IF(AF36&lt;14,15,AF36+2),AD36)),IF(AF36&lt;14,15,AF36+2))</f>
      </c>
      <c r="AD36" s="196"/>
      <c r="AE36" s="192" t="s">
        <v>10</v>
      </c>
      <c r="AF36" s="196"/>
      <c r="AG36" s="183">
        <f>IF(AD36="",IF(AF36="","",IF(AF36="",IF(AD36&lt;14,15,AD36+2),AF36)),IF(AD36&lt;14,15,AD36+2))</f>
      </c>
      <c r="AH36" s="193"/>
      <c r="AI36" s="192"/>
      <c r="AJ36" s="191"/>
      <c r="AK36" s="183">
        <f>IF(AN36="",IF(AL36="","",IF(AL36="",IF(AN36&lt;14,15,AN36+2),AL36)),IF(AN36&lt;14,15,AN36+2))</f>
      </c>
      <c r="AL36" s="196"/>
      <c r="AM36" s="192" t="s">
        <v>10</v>
      </c>
      <c r="AN36" s="196"/>
      <c r="AO36" s="183">
        <f>IF(AL36="",IF(AN36="","",IF(AN36="",IF(AL36&lt;14,15,AL36+2),AN36)),IF(AL36&lt;14,15,AL36+2))</f>
      </c>
      <c r="AP36" s="193"/>
    </row>
  </sheetData>
  <sheetProtection/>
  <printOptions/>
  <pageMargins left="0.787" right="0.787" top="0.984" bottom="0.984" header="0.512" footer="0.512"/>
  <pageSetup horizontalDpi="360" verticalDpi="36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1:CL41"/>
  <sheetViews>
    <sheetView view="pageBreakPreview" zoomScale="70" zoomScaleSheetLayoutView="70" zoomScalePageLayoutView="0" workbookViewId="0" topLeftCell="A1">
      <selection activeCell="A1" sqref="A1:BD1"/>
    </sheetView>
  </sheetViews>
  <sheetFormatPr defaultColWidth="9.00390625" defaultRowHeight="13.5"/>
  <cols>
    <col min="1" max="1" width="7.50390625" style="1" customWidth="1"/>
    <col min="2" max="2" width="9.50390625" style="521" customWidth="1"/>
    <col min="3" max="3" width="4.25390625" style="3" hidden="1" customWidth="1"/>
    <col min="4" max="4" width="3.00390625" style="3" hidden="1" customWidth="1"/>
    <col min="5" max="5" width="5.625" style="3" bestFit="1" customWidth="1"/>
    <col min="6" max="6" width="7.50390625" style="449" customWidth="1"/>
    <col min="7" max="7" width="4.625" style="3" bestFit="1" customWidth="1"/>
    <col min="8" max="8" width="7.50390625" style="449" customWidth="1"/>
    <col min="9" max="9" width="3.25390625" style="3" hidden="1" customWidth="1"/>
    <col min="10" max="10" width="1.37890625" style="3" customWidth="1"/>
    <col min="11" max="13" width="3.25390625" style="3" hidden="1" customWidth="1"/>
    <col min="14" max="14" width="5.625" style="3" bestFit="1" customWidth="1"/>
    <col min="15" max="15" width="7.50390625" style="449" customWidth="1"/>
    <col min="16" max="16" width="4.625" style="14" bestFit="1" customWidth="1"/>
    <col min="17" max="17" width="7.50390625" style="449" customWidth="1"/>
    <col min="18" max="18" width="3.25390625" style="3" hidden="1" customWidth="1"/>
    <col min="19" max="19" width="1.37890625" style="3" customWidth="1"/>
    <col min="20" max="22" width="3.25390625" style="3" hidden="1" customWidth="1"/>
    <col min="23" max="23" width="5.625" style="3" bestFit="1" customWidth="1"/>
    <col min="24" max="24" width="7.50390625" style="449" customWidth="1"/>
    <col min="25" max="25" width="4.625" style="3" bestFit="1" customWidth="1"/>
    <col min="26" max="26" width="7.50390625" style="449" customWidth="1"/>
    <col min="27" max="27" width="3.25390625" style="3" hidden="1" customWidth="1"/>
    <col min="28" max="28" width="1.37890625" style="3" customWidth="1"/>
    <col min="29" max="31" width="3.25390625" style="3" hidden="1" customWidth="1"/>
    <col min="32" max="32" width="5.625" style="3" bestFit="1" customWidth="1"/>
    <col min="33" max="33" width="7.50390625" style="449" customWidth="1"/>
    <col min="34" max="34" width="4.625" style="3" bestFit="1" customWidth="1"/>
    <col min="35" max="35" width="7.50390625" style="449" customWidth="1"/>
    <col min="36" max="36" width="3.25390625" style="3" hidden="1" customWidth="1"/>
    <col min="37" max="37" width="1.37890625" style="3" customWidth="1"/>
    <col min="38" max="38" width="3.00390625" style="3" hidden="1" customWidth="1"/>
    <col min="39" max="39" width="12.25390625" style="14" bestFit="1" customWidth="1"/>
    <col min="40" max="40" width="9.75390625" style="14" hidden="1" customWidth="1"/>
    <col min="41" max="42" width="9.75390625" style="4" customWidth="1"/>
    <col min="43" max="44" width="9.75390625" style="4" hidden="1" customWidth="1"/>
    <col min="45" max="49" width="9.75390625" style="4" customWidth="1"/>
    <col min="50" max="50" width="9.75390625" style="272" customWidth="1"/>
    <col min="51" max="51" width="14.25390625" style="4" hidden="1" customWidth="1"/>
    <col min="52" max="53" width="9.75390625" style="4" hidden="1" customWidth="1"/>
    <col min="54" max="54" width="9.75390625" style="4" customWidth="1"/>
    <col min="55" max="55" width="9.125" style="4" bestFit="1" customWidth="1"/>
    <col min="56" max="56" width="11.25390625" style="4" bestFit="1" customWidth="1"/>
    <col min="57" max="57" width="6.75390625" style="4" hidden="1" customWidth="1"/>
    <col min="58" max="58" width="3.375" style="4" hidden="1" customWidth="1"/>
    <col min="59" max="59" width="11.625" style="2" hidden="1" customWidth="1"/>
    <col min="60" max="60" width="8.50390625" style="173" bestFit="1" customWidth="1"/>
    <col min="61" max="61" width="16.75390625" style="132" customWidth="1"/>
    <col min="62" max="63" width="9.00390625" style="130" customWidth="1"/>
    <col min="64" max="16384" width="9.00390625" style="3" customWidth="1"/>
  </cols>
  <sheetData>
    <row r="1" spans="1:90" s="31" customFormat="1" ht="44.25" customHeight="1">
      <c r="A1" s="600" t="str">
        <f>'[1]1次星取'!A1:DC1</f>
        <v>平成２０年度秋季関東大学女子１部バレーボールリーグ戦</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71"/>
      <c r="BF1" s="71"/>
      <c r="BG1" s="71"/>
      <c r="BH1" s="174"/>
      <c r="BI1" s="133"/>
      <c r="BJ1" s="131"/>
      <c r="BK1" s="131"/>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row>
    <row r="2" spans="1:63" s="31" customFormat="1" ht="44.25" customHeight="1">
      <c r="A2" s="601" t="s">
        <v>40</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28"/>
      <c r="BF2" s="28"/>
      <c r="BG2" s="32"/>
      <c r="BH2" s="173"/>
      <c r="BI2" s="132"/>
      <c r="BJ2" s="130"/>
      <c r="BK2" s="130"/>
    </row>
    <row r="3" spans="1:63" s="1" customFormat="1" ht="21.75" customHeight="1">
      <c r="A3" s="35" t="s">
        <v>11</v>
      </c>
      <c r="B3" s="300" t="s">
        <v>19</v>
      </c>
      <c r="C3" s="136"/>
      <c r="D3" s="137"/>
      <c r="E3" s="560" t="str">
        <f>'決勝入力 '!B2</f>
        <v>早稲田</v>
      </c>
      <c r="F3" s="561"/>
      <c r="G3" s="561"/>
      <c r="H3" s="561"/>
      <c r="I3" s="561"/>
      <c r="J3" s="568"/>
      <c r="K3" s="138"/>
      <c r="L3" s="139"/>
      <c r="M3" s="140"/>
      <c r="N3" s="560" t="str">
        <f>'決勝入力 '!B3</f>
        <v>白鷗大</v>
      </c>
      <c r="O3" s="561"/>
      <c r="P3" s="561"/>
      <c r="Q3" s="561"/>
      <c r="R3" s="561"/>
      <c r="S3" s="568"/>
      <c r="T3" s="141"/>
      <c r="U3" s="62"/>
      <c r="V3" s="141"/>
      <c r="W3" s="560" t="str">
        <f>'決勝入力 '!B4</f>
        <v>日本大</v>
      </c>
      <c r="X3" s="561"/>
      <c r="Y3" s="561"/>
      <c r="Z3" s="561"/>
      <c r="AA3" s="561"/>
      <c r="AB3" s="568"/>
      <c r="AC3" s="141"/>
      <c r="AD3" s="62"/>
      <c r="AE3" s="141"/>
      <c r="AF3" s="560" t="str">
        <f>'決勝入力 '!B5</f>
        <v>国士舘</v>
      </c>
      <c r="AG3" s="561"/>
      <c r="AH3" s="561"/>
      <c r="AI3" s="561"/>
      <c r="AJ3" s="561"/>
      <c r="AK3" s="568"/>
      <c r="AL3" s="142"/>
      <c r="AM3" s="143"/>
      <c r="AN3" s="451" t="s">
        <v>12</v>
      </c>
      <c r="AO3" s="144" t="s">
        <v>0</v>
      </c>
      <c r="AP3" s="144" t="s">
        <v>1</v>
      </c>
      <c r="AQ3" s="426"/>
      <c r="AR3" s="426" t="s">
        <v>13</v>
      </c>
      <c r="AS3" s="144" t="s">
        <v>2</v>
      </c>
      <c r="AT3" s="144" t="s">
        <v>3</v>
      </c>
      <c r="AU3" s="145" t="s">
        <v>51</v>
      </c>
      <c r="AV3" s="145" t="s">
        <v>4</v>
      </c>
      <c r="AW3" s="144" t="s">
        <v>5</v>
      </c>
      <c r="AX3" s="271" t="s">
        <v>9</v>
      </c>
      <c r="AY3" s="427" t="s">
        <v>9</v>
      </c>
      <c r="AZ3" s="426"/>
      <c r="BA3" s="428" t="s">
        <v>14</v>
      </c>
      <c r="BB3" s="144" t="s">
        <v>6</v>
      </c>
      <c r="BC3" s="144" t="s">
        <v>7</v>
      </c>
      <c r="BD3" s="144" t="s">
        <v>8</v>
      </c>
      <c r="BE3" s="429"/>
      <c r="BF3" s="429"/>
      <c r="BG3" s="430" t="s">
        <v>15</v>
      </c>
      <c r="BH3" s="133"/>
      <c r="BJ3" s="28"/>
      <c r="BK3" s="28"/>
    </row>
    <row r="4" spans="1:63" s="1" customFormat="1" ht="12" customHeight="1">
      <c r="A4" s="594">
        <f>RANK(AN10,$AN$10:$AN$31,1)</f>
        <v>1</v>
      </c>
      <c r="B4" s="597" t="str">
        <f>E3</f>
        <v>早稲田</v>
      </c>
      <c r="C4" s="34"/>
      <c r="D4" s="146"/>
      <c r="E4" s="603"/>
      <c r="F4" s="604"/>
      <c r="G4" s="604"/>
      <c r="H4" s="604"/>
      <c r="I4" s="604"/>
      <c r="J4" s="605"/>
      <c r="K4" s="452"/>
      <c r="L4" s="453"/>
      <c r="M4" s="454"/>
      <c r="N4" s="455"/>
      <c r="O4" s="305"/>
      <c r="P4" s="456"/>
      <c r="Q4" s="305"/>
      <c r="R4" s="456"/>
      <c r="S4" s="457"/>
      <c r="T4" s="458"/>
      <c r="U4" s="459"/>
      <c r="V4" s="454"/>
      <c r="W4" s="455"/>
      <c r="X4" s="305"/>
      <c r="Y4" s="456"/>
      <c r="Z4" s="305"/>
      <c r="AA4" s="456"/>
      <c r="AB4" s="457"/>
      <c r="AC4" s="454"/>
      <c r="AD4" s="460"/>
      <c r="AE4" s="454"/>
      <c r="AF4" s="456"/>
      <c r="AG4" s="305"/>
      <c r="AH4" s="456"/>
      <c r="AI4" s="305"/>
      <c r="AJ4" s="456"/>
      <c r="AK4" s="456"/>
      <c r="AL4" s="147"/>
      <c r="AM4" s="148"/>
      <c r="AN4" s="423"/>
      <c r="AO4" s="461"/>
      <c r="AP4" s="461"/>
      <c r="AQ4" s="462"/>
      <c r="AR4" s="462"/>
      <c r="AS4" s="461"/>
      <c r="AT4" s="461"/>
      <c r="AU4" s="463"/>
      <c r="AV4" s="463"/>
      <c r="AW4" s="461"/>
      <c r="AX4" s="464"/>
      <c r="AY4" s="465"/>
      <c r="AZ4" s="462"/>
      <c r="BA4" s="462"/>
      <c r="BB4" s="461"/>
      <c r="BC4" s="461"/>
      <c r="BD4" s="461"/>
      <c r="BE4" s="431"/>
      <c r="BF4" s="431"/>
      <c r="BG4" s="432"/>
      <c r="BH4" s="174"/>
      <c r="BI4" s="133"/>
      <c r="BJ4" s="28"/>
      <c r="BK4" s="28"/>
    </row>
    <row r="5" spans="1:62" ht="21" customHeight="1">
      <c r="A5" s="595"/>
      <c r="B5" s="598"/>
      <c r="C5" s="149"/>
      <c r="D5" s="150"/>
      <c r="E5" s="606"/>
      <c r="F5" s="607"/>
      <c r="G5" s="607"/>
      <c r="H5" s="607"/>
      <c r="I5" s="607"/>
      <c r="J5" s="608"/>
      <c r="K5" s="466"/>
      <c r="L5" s="467">
        <f>IF(O10&gt;Q10,1,0)</f>
        <v>0</v>
      </c>
      <c r="M5" s="468">
        <f>IF(O5&gt;Q5,1,0)</f>
        <v>0</v>
      </c>
      <c r="N5" s="602">
        <f>IF(O10&gt;=3,"○",IF(Q10&gt;=3,"●",""))</f>
      </c>
      <c r="O5" s="469">
        <f>'決勝入力 '!AK32</f>
      </c>
      <c r="P5" s="470" t="s">
        <v>96</v>
      </c>
      <c r="Q5" s="471">
        <f>'決勝入力 '!AO32</f>
      </c>
      <c r="R5" s="472">
        <f>IF(Q5&gt;O5,1,0)</f>
        <v>0</v>
      </c>
      <c r="S5" s="473"/>
      <c r="T5" s="473">
        <f>IF(O10&gt;=Q10,0,1)</f>
        <v>0</v>
      </c>
      <c r="U5" s="467">
        <f>IF(X10&gt;Z10,1,0)</f>
        <v>0</v>
      </c>
      <c r="V5" s="472">
        <f>IF(X5&gt;Z5,1,0)</f>
        <v>0</v>
      </c>
      <c r="W5" s="602">
        <f>IF(X10&gt;=3,"○",IF(Z10&gt;=3,"●",""))</f>
      </c>
      <c r="X5" s="469">
        <f>'決勝入力 '!AK25</f>
      </c>
      <c r="Y5" s="470" t="s">
        <v>96</v>
      </c>
      <c r="Z5" s="471">
        <f>'決勝入力 '!AO25</f>
      </c>
      <c r="AA5" s="472">
        <f>IF(Z5&gt;X5,1,0)</f>
        <v>0</v>
      </c>
      <c r="AB5" s="473"/>
      <c r="AC5" s="473">
        <f>IF(X10&gt;=Z10,0,1)</f>
        <v>0</v>
      </c>
      <c r="AD5" s="467">
        <f>IF(AG10&gt;AI10,1,0)</f>
        <v>0</v>
      </c>
      <c r="AE5" s="472">
        <f>IF(AG5&gt;AI5,1,0)</f>
        <v>0</v>
      </c>
      <c r="AF5" s="602">
        <f>IF(AG10&gt;=3,"○",IF(AI10&gt;=3,"●",""))</f>
      </c>
      <c r="AG5" s="469">
        <f>'決勝入力 '!AK18</f>
      </c>
      <c r="AH5" s="470" t="s">
        <v>96</v>
      </c>
      <c r="AI5" s="471">
        <f>'決勝入力 '!AO18</f>
      </c>
      <c r="AJ5" s="472">
        <f>IF(AI5&gt;AG5,1,0)</f>
        <v>0</v>
      </c>
      <c r="AK5" s="472"/>
      <c r="AL5" s="151">
        <f>IF(AG10&gt;=AI10,0,1)</f>
        <v>0</v>
      </c>
      <c r="AM5" s="152" t="s">
        <v>16</v>
      </c>
      <c r="AN5" s="424"/>
      <c r="AO5" s="474">
        <f>'１次予測'!D5</f>
        <v>3</v>
      </c>
      <c r="AP5" s="474">
        <f>'１次予測'!E5</f>
        <v>6</v>
      </c>
      <c r="AQ5" s="475"/>
      <c r="AR5" s="475"/>
      <c r="AS5" s="474">
        <f>'１次予測'!F5</f>
        <v>3</v>
      </c>
      <c r="AT5" s="474">
        <f>'１次予測'!G5</f>
        <v>0</v>
      </c>
      <c r="AU5" s="474">
        <f>'１次予測'!H5</f>
        <v>0</v>
      </c>
      <c r="AV5" s="474">
        <f>'１次予測'!J5</f>
        <v>9</v>
      </c>
      <c r="AW5" s="474">
        <f>'１次予測'!K5</f>
        <v>0</v>
      </c>
      <c r="AX5" s="476" t="str">
        <f>IF(AY5=100,"MAX",AY5)</f>
        <v>MAX</v>
      </c>
      <c r="AY5" s="477">
        <f>IF(ISERROR(AV5/AW5),100,(AV5/AW5))</f>
        <v>100</v>
      </c>
      <c r="AZ5" s="478"/>
      <c r="BA5" s="478"/>
      <c r="BB5" s="474">
        <f>'１次予測'!N5</f>
        <v>225</v>
      </c>
      <c r="BC5" s="474">
        <f>'１次予測'!O5</f>
        <v>163</v>
      </c>
      <c r="BD5" s="464">
        <f>IF(ISERROR(BB5/BC5),0,(BB5/BC5))</f>
        <v>1.3803680981595092</v>
      </c>
      <c r="BE5" s="433"/>
      <c r="BF5" s="433"/>
      <c r="BG5" s="434"/>
      <c r="BH5" s="175"/>
      <c r="BI5" s="176"/>
      <c r="BJ5" s="177"/>
    </row>
    <row r="6" spans="1:62" ht="21" customHeight="1">
      <c r="A6" s="595"/>
      <c r="B6" s="598"/>
      <c r="C6" s="149"/>
      <c r="D6" s="150"/>
      <c r="E6" s="606"/>
      <c r="F6" s="607"/>
      <c r="G6" s="607"/>
      <c r="H6" s="607"/>
      <c r="I6" s="607"/>
      <c r="J6" s="608"/>
      <c r="K6" s="466"/>
      <c r="L6" s="479">
        <f>IF(L5=1,0,IF(P10="棄",1,0))</f>
        <v>0</v>
      </c>
      <c r="M6" s="472">
        <f>IF(O6&gt;Q6,1,0)</f>
        <v>0</v>
      </c>
      <c r="N6" s="602"/>
      <c r="O6" s="469">
        <f>'決勝入力 '!AK33</f>
      </c>
      <c r="P6" s="470" t="s">
        <v>96</v>
      </c>
      <c r="Q6" s="471">
        <f>'決勝入力 '!AO33</f>
      </c>
      <c r="R6" s="472">
        <f>IF(Q6&gt;O6,1,0)</f>
        <v>0</v>
      </c>
      <c r="S6" s="473"/>
      <c r="T6" s="466"/>
      <c r="U6" s="479">
        <f>IF(U5=1,0,IF(Y10="棄",1,0))</f>
        <v>0</v>
      </c>
      <c r="V6" s="472">
        <f>IF(X6&gt;Z6,1,0)</f>
        <v>0</v>
      </c>
      <c r="W6" s="602"/>
      <c r="X6" s="469">
        <f>'決勝入力 '!AK26</f>
      </c>
      <c r="Y6" s="470" t="s">
        <v>96</v>
      </c>
      <c r="Z6" s="471">
        <f>'決勝入力 '!AO26</f>
      </c>
      <c r="AA6" s="472">
        <f>IF(Z6&gt;X6,1,0)</f>
        <v>0</v>
      </c>
      <c r="AB6" s="473"/>
      <c r="AC6" s="472"/>
      <c r="AD6" s="479">
        <f>IF(AD5=1,0,IF(AH10="棄",1,0))</f>
        <v>0</v>
      </c>
      <c r="AE6" s="472">
        <f>IF(AG6&gt;AI6,1,0)</f>
        <v>0</v>
      </c>
      <c r="AF6" s="602"/>
      <c r="AG6" s="469">
        <f>'決勝入力 '!AK19</f>
      </c>
      <c r="AH6" s="470" t="s">
        <v>96</v>
      </c>
      <c r="AI6" s="471">
        <f>'決勝入力 '!AO19</f>
      </c>
      <c r="AJ6" s="472">
        <f>IF(AI6&gt;AG6,1,0)</f>
        <v>0</v>
      </c>
      <c r="AK6" s="472"/>
      <c r="AL6" s="150"/>
      <c r="AM6" s="152"/>
      <c r="AN6" s="424"/>
      <c r="AO6" s="461"/>
      <c r="AP6" s="461"/>
      <c r="AQ6" s="462"/>
      <c r="AR6" s="462"/>
      <c r="AS6" s="461"/>
      <c r="AT6" s="461"/>
      <c r="AU6" s="463"/>
      <c r="AV6" s="463"/>
      <c r="AW6" s="461"/>
      <c r="AX6" s="464"/>
      <c r="AY6" s="477"/>
      <c r="AZ6" s="478"/>
      <c r="BA6" s="478"/>
      <c r="BB6" s="461"/>
      <c r="BC6" s="461"/>
      <c r="BD6" s="529"/>
      <c r="BE6" s="433"/>
      <c r="BF6" s="433"/>
      <c r="BG6" s="434"/>
      <c r="BH6" s="175"/>
      <c r="BI6" s="176"/>
      <c r="BJ6" s="177"/>
    </row>
    <row r="7" spans="1:62" ht="21" customHeight="1">
      <c r="A7" s="595"/>
      <c r="B7" s="598"/>
      <c r="C7" s="149"/>
      <c r="D7" s="150"/>
      <c r="E7" s="606"/>
      <c r="F7" s="607"/>
      <c r="G7" s="607"/>
      <c r="H7" s="607"/>
      <c r="I7" s="607"/>
      <c r="J7" s="608"/>
      <c r="K7" s="466"/>
      <c r="L7" s="480">
        <f>SUM(O5:O9)</f>
        <v>0</v>
      </c>
      <c r="M7" s="472">
        <f>IF(O7&gt;Q7,1,0)</f>
        <v>0</v>
      </c>
      <c r="N7" s="602"/>
      <c r="O7" s="469">
        <f>'決勝入力 '!AK34</f>
      </c>
      <c r="P7" s="470" t="s">
        <v>96</v>
      </c>
      <c r="Q7" s="471">
        <f>'決勝入力 '!AO34</f>
      </c>
      <c r="R7" s="472">
        <f>IF(Q7&gt;O7,1,0)</f>
        <v>0</v>
      </c>
      <c r="S7" s="473"/>
      <c r="T7" s="466">
        <f>SUM(Q5:Q9)</f>
        <v>0</v>
      </c>
      <c r="U7" s="472">
        <f>SUM(X5:X9)</f>
        <v>0</v>
      </c>
      <c r="V7" s="472">
        <f>IF(X7&gt;Z7,1,0)</f>
        <v>0</v>
      </c>
      <c r="W7" s="602"/>
      <c r="X7" s="469">
        <f>'決勝入力 '!AK27</f>
      </c>
      <c r="Y7" s="470" t="s">
        <v>96</v>
      </c>
      <c r="Z7" s="471">
        <f>'決勝入力 '!AO27</f>
      </c>
      <c r="AA7" s="472">
        <f>IF(Z7&gt;X7,1,0)</f>
        <v>0</v>
      </c>
      <c r="AB7" s="473"/>
      <c r="AC7" s="470">
        <f>SUM(Z5:Z9)</f>
        <v>0</v>
      </c>
      <c r="AD7" s="480">
        <f>SUM(AG5:AG9)</f>
        <v>0</v>
      </c>
      <c r="AE7" s="472">
        <f>IF(AG7&gt;AI7,1,0)</f>
        <v>0</v>
      </c>
      <c r="AF7" s="602"/>
      <c r="AG7" s="469">
        <f>'決勝入力 '!AK20</f>
      </c>
      <c r="AH7" s="470" t="s">
        <v>96</v>
      </c>
      <c r="AI7" s="471">
        <f>'決勝入力 '!AO20</f>
      </c>
      <c r="AJ7" s="472">
        <f>IF(AI7&gt;AG7,1,0)</f>
        <v>0</v>
      </c>
      <c r="AK7" s="472"/>
      <c r="AL7" s="150">
        <f>SUM(AI5:AI9)</f>
        <v>0</v>
      </c>
      <c r="AM7" s="152" t="s">
        <v>18</v>
      </c>
      <c r="AN7" s="424"/>
      <c r="AO7" s="461">
        <f>C9+L9+U9+AD9</f>
        <v>0</v>
      </c>
      <c r="AP7" s="461">
        <f>(AS7*2)+AT7</f>
        <v>0</v>
      </c>
      <c r="AQ7" s="462"/>
      <c r="AR7" s="462"/>
      <c r="AS7" s="461">
        <f>C5+L5+U5+AD5</f>
        <v>0</v>
      </c>
      <c r="AT7" s="461">
        <f>K5+T5+AC5+AL5-AU7</f>
        <v>0</v>
      </c>
      <c r="AU7" s="463">
        <f>L6+U6+AD6</f>
        <v>0</v>
      </c>
      <c r="AV7" s="463">
        <f>F10+O10+X10+AG10</f>
        <v>0</v>
      </c>
      <c r="AW7" s="461">
        <f>H10+Q10+Z10+AI10</f>
        <v>0</v>
      </c>
      <c r="AX7" s="476" t="str">
        <f>IF(AY7=100,"MAX",AY7)</f>
        <v>MAX</v>
      </c>
      <c r="AY7" s="477">
        <f>IF(ISERROR(AV7/AW7),100,(AV7/AW7))</f>
        <v>100</v>
      </c>
      <c r="AZ7" s="478"/>
      <c r="BA7" s="478"/>
      <c r="BB7" s="461">
        <f>C7+L7+U7+AD7</f>
        <v>0</v>
      </c>
      <c r="BC7" s="461">
        <f>K7+T7+AC7+AL7</f>
        <v>0</v>
      </c>
      <c r="BD7" s="464">
        <f>IF(ISERROR(BB7/BC7),0,(BB7/BC7))</f>
        <v>0</v>
      </c>
      <c r="BE7" s="433"/>
      <c r="BF7" s="433"/>
      <c r="BG7" s="434">
        <f>RANK(BD7,$BD$6:$BD$31)</f>
        <v>8</v>
      </c>
      <c r="BH7" s="175"/>
      <c r="BI7" s="176"/>
      <c r="BJ7" s="177"/>
    </row>
    <row r="8" spans="1:62" ht="21" customHeight="1">
      <c r="A8" s="595"/>
      <c r="B8" s="598"/>
      <c r="C8" s="149"/>
      <c r="D8" s="150"/>
      <c r="E8" s="606"/>
      <c r="F8" s="607"/>
      <c r="G8" s="607"/>
      <c r="H8" s="607"/>
      <c r="I8" s="607"/>
      <c r="J8" s="608"/>
      <c r="K8" s="466"/>
      <c r="L8" s="480"/>
      <c r="M8" s="472">
        <f>IF(O8&gt;Q8,1,0)</f>
        <v>0</v>
      </c>
      <c r="N8" s="602"/>
      <c r="O8" s="469">
        <f>'決勝入力 '!AK35</f>
      </c>
      <c r="P8" s="470" t="s">
        <v>96</v>
      </c>
      <c r="Q8" s="471">
        <f>'決勝入力 '!AO35</f>
      </c>
      <c r="R8" s="472">
        <f>IF(Q8&gt;O8,1,0)</f>
        <v>0</v>
      </c>
      <c r="S8" s="473"/>
      <c r="T8" s="466"/>
      <c r="U8" s="472"/>
      <c r="V8" s="472">
        <f>IF(X8&gt;Z8,1,0)</f>
        <v>0</v>
      </c>
      <c r="W8" s="602"/>
      <c r="X8" s="469">
        <f>'決勝入力 '!AK28</f>
      </c>
      <c r="Y8" s="470" t="s">
        <v>96</v>
      </c>
      <c r="Z8" s="471">
        <f>'決勝入力 '!AO28</f>
      </c>
      <c r="AA8" s="472">
        <f>IF(Z8&gt;X8,1,0)</f>
        <v>0</v>
      </c>
      <c r="AB8" s="473"/>
      <c r="AC8" s="472"/>
      <c r="AD8" s="480"/>
      <c r="AE8" s="472">
        <f>IF(AG8&gt;AI8,1,0)</f>
        <v>0</v>
      </c>
      <c r="AF8" s="602"/>
      <c r="AG8" s="469">
        <f>'決勝入力 '!AK21</f>
      </c>
      <c r="AH8" s="470" t="s">
        <v>96</v>
      </c>
      <c r="AI8" s="471">
        <f>'決勝入力 '!AO21</f>
      </c>
      <c r="AJ8" s="472">
        <f>IF(AI8&gt;AG8,1,0)</f>
        <v>0</v>
      </c>
      <c r="AK8" s="472"/>
      <c r="AL8" s="150"/>
      <c r="AM8" s="152"/>
      <c r="AN8" s="424"/>
      <c r="AO8" s="461"/>
      <c r="AP8" s="461"/>
      <c r="AQ8" s="462"/>
      <c r="AR8" s="462"/>
      <c r="AS8" s="461"/>
      <c r="AT8" s="461"/>
      <c r="AU8" s="463"/>
      <c r="AV8" s="463"/>
      <c r="AW8" s="461"/>
      <c r="AX8" s="464"/>
      <c r="AY8" s="477"/>
      <c r="AZ8" s="478"/>
      <c r="BA8" s="478"/>
      <c r="BB8" s="461"/>
      <c r="BC8" s="461"/>
      <c r="BD8" s="529"/>
      <c r="BE8" s="433"/>
      <c r="BF8" s="433"/>
      <c r="BG8" s="434"/>
      <c r="BH8" s="175"/>
      <c r="BI8" s="176"/>
      <c r="BJ8" s="177"/>
    </row>
    <row r="9" spans="1:62" ht="21" customHeight="1">
      <c r="A9" s="595"/>
      <c r="B9" s="598"/>
      <c r="C9" s="149"/>
      <c r="D9" s="150"/>
      <c r="E9" s="606"/>
      <c r="F9" s="607"/>
      <c r="G9" s="607"/>
      <c r="H9" s="607"/>
      <c r="I9" s="607"/>
      <c r="J9" s="608"/>
      <c r="K9" s="466"/>
      <c r="L9" s="480">
        <f>IF(O10=Q10,0,1)</f>
        <v>0</v>
      </c>
      <c r="M9" s="472">
        <f>IF(O9&gt;Q9,1,0)</f>
        <v>0</v>
      </c>
      <c r="N9" s="602"/>
      <c r="O9" s="469">
        <f>'決勝入力 '!AK36</f>
      </c>
      <c r="P9" s="470" t="s">
        <v>96</v>
      </c>
      <c r="Q9" s="471">
        <f>'決勝入力 '!AO36</f>
      </c>
      <c r="R9" s="472">
        <f>IF(Q9&gt;O9,1,0)</f>
        <v>0</v>
      </c>
      <c r="S9" s="473"/>
      <c r="T9" s="466"/>
      <c r="U9" s="472">
        <f>IF(X10=Z10,0,1)</f>
        <v>0</v>
      </c>
      <c r="V9" s="472">
        <f>IF(X9&gt;Z9,1,0)</f>
        <v>0</v>
      </c>
      <c r="W9" s="602"/>
      <c r="X9" s="469">
        <f>'決勝入力 '!AK29</f>
      </c>
      <c r="Y9" s="470" t="s">
        <v>96</v>
      </c>
      <c r="Z9" s="471">
        <f>'決勝入力 '!AO29</f>
      </c>
      <c r="AA9" s="472">
        <f>IF(Z9&gt;X9,1,0)</f>
        <v>0</v>
      </c>
      <c r="AB9" s="473"/>
      <c r="AC9" s="472"/>
      <c r="AD9" s="480">
        <f>IF(AG10=AI10,0,1)</f>
        <v>0</v>
      </c>
      <c r="AE9" s="472">
        <f>IF(AG9&gt;AI9,1,0)</f>
        <v>0</v>
      </c>
      <c r="AF9" s="602"/>
      <c r="AG9" s="469">
        <f>'決勝入力 '!AK22</f>
      </c>
      <c r="AH9" s="470" t="s">
        <v>96</v>
      </c>
      <c r="AI9" s="471">
        <f>'決勝入力 '!AO22</f>
      </c>
      <c r="AJ9" s="472">
        <f>IF(AI9&gt;AG9,1,0)</f>
        <v>0</v>
      </c>
      <c r="AK9" s="472"/>
      <c r="AL9" s="150"/>
      <c r="AM9" s="152"/>
      <c r="AN9" s="424"/>
      <c r="AO9" s="461"/>
      <c r="AP9" s="461"/>
      <c r="AQ9" s="462"/>
      <c r="AR9" s="462"/>
      <c r="AS9" s="461"/>
      <c r="AT9" s="461"/>
      <c r="AU9" s="463"/>
      <c r="AV9" s="463"/>
      <c r="AW9" s="461"/>
      <c r="AX9" s="464"/>
      <c r="AY9" s="477"/>
      <c r="AZ9" s="478"/>
      <c r="BA9" s="478"/>
      <c r="BB9" s="461"/>
      <c r="BC9" s="461"/>
      <c r="BD9" s="529"/>
      <c r="BE9" s="433"/>
      <c r="BF9" s="433"/>
      <c r="BG9" s="434"/>
      <c r="BH9" s="175"/>
      <c r="BI9" s="176"/>
      <c r="BJ9" s="177"/>
    </row>
    <row r="10" spans="1:63" s="11" customFormat="1" ht="21" customHeight="1">
      <c r="A10" s="596"/>
      <c r="B10" s="599"/>
      <c r="C10" s="153" t="s">
        <v>97</v>
      </c>
      <c r="D10" s="154"/>
      <c r="E10" s="609"/>
      <c r="F10" s="610"/>
      <c r="G10" s="610"/>
      <c r="H10" s="610"/>
      <c r="I10" s="610"/>
      <c r="J10" s="611"/>
      <c r="K10" s="466"/>
      <c r="L10" s="480"/>
      <c r="M10" s="472"/>
      <c r="N10" s="481"/>
      <c r="O10" s="482">
        <f>SUM(M5:M9)</f>
        <v>0</v>
      </c>
      <c r="P10" s="482" t="s">
        <v>97</v>
      </c>
      <c r="Q10" s="482">
        <f>SUM(R5:R9)</f>
        <v>0</v>
      </c>
      <c r="R10" s="482"/>
      <c r="S10" s="483"/>
      <c r="T10" s="483"/>
      <c r="U10" s="482"/>
      <c r="V10" s="482"/>
      <c r="W10" s="484"/>
      <c r="X10" s="482">
        <f>SUM(V5:V9)</f>
        <v>0</v>
      </c>
      <c r="Y10" s="482" t="s">
        <v>97</v>
      </c>
      <c r="Z10" s="482">
        <f>SUM(AA5:AA9)</f>
        <v>0</v>
      </c>
      <c r="AA10" s="482"/>
      <c r="AB10" s="483"/>
      <c r="AC10" s="482"/>
      <c r="AD10" s="334"/>
      <c r="AE10" s="482"/>
      <c r="AF10" s="485"/>
      <c r="AG10" s="482">
        <f>SUM(AE5:AE9)</f>
        <v>0</v>
      </c>
      <c r="AH10" s="482" t="s">
        <v>97</v>
      </c>
      <c r="AI10" s="482">
        <f>SUM(AJ5:AJ9)</f>
        <v>0</v>
      </c>
      <c r="AJ10" s="472"/>
      <c r="AK10" s="472"/>
      <c r="AL10" s="154"/>
      <c r="AM10" s="156" t="s">
        <v>98</v>
      </c>
      <c r="AN10" s="486">
        <f>AR10*100+BA10*10+BF10</f>
        <v>112</v>
      </c>
      <c r="AO10" s="487">
        <f>SUM(AO5:AO7)</f>
        <v>3</v>
      </c>
      <c r="AP10" s="487">
        <f>SUM(AP5:AP7)</f>
        <v>6</v>
      </c>
      <c r="AQ10" s="488">
        <f>AP10</f>
        <v>6</v>
      </c>
      <c r="AR10" s="488">
        <f>RANK(AQ10,$AQ$10:$AQ$31)</f>
        <v>1</v>
      </c>
      <c r="AS10" s="487">
        <f>SUM(AS5:AS7)</f>
        <v>3</v>
      </c>
      <c r="AT10" s="487">
        <f>SUM(AT5:AT7)</f>
        <v>0</v>
      </c>
      <c r="AU10" s="487">
        <f>SUM(AU5:AU7)</f>
        <v>0</v>
      </c>
      <c r="AV10" s="487">
        <f>SUM(AV5:AV7)</f>
        <v>9</v>
      </c>
      <c r="AW10" s="487">
        <f>SUM(AW5:AW7)</f>
        <v>0</v>
      </c>
      <c r="AX10" s="476" t="str">
        <f>IF(AY10=100,"MAX",AY10)</f>
        <v>MAX</v>
      </c>
      <c r="AY10" s="477">
        <f>IF(ISERROR(AV10/AW10),100,(AV10/AW10))</f>
        <v>100</v>
      </c>
      <c r="AZ10" s="489">
        <f>AY10</f>
        <v>100</v>
      </c>
      <c r="BA10" s="490">
        <f>RANK(AZ10,$AZ$10:$AZ$31)</f>
        <v>1</v>
      </c>
      <c r="BB10" s="487">
        <f>SUM(BB5:BB7)</f>
        <v>225</v>
      </c>
      <c r="BC10" s="487">
        <f>SUM(BC5:BC7)</f>
        <v>163</v>
      </c>
      <c r="BD10" s="530">
        <f>IF(ISERROR(BB10/BC10),0,(BB10/BC10))</f>
        <v>1.3803680981595092</v>
      </c>
      <c r="BE10" s="433">
        <f>BD10</f>
        <v>1.3803680981595092</v>
      </c>
      <c r="BF10" s="435">
        <f>RANK(BE10,$BE$10:$BE$31)</f>
        <v>2</v>
      </c>
      <c r="BG10" s="436"/>
      <c r="BH10" s="175"/>
      <c r="BI10" s="176"/>
      <c r="BJ10" s="177"/>
      <c r="BK10" s="130"/>
    </row>
    <row r="11" spans="1:63" s="11" customFormat="1" ht="12" customHeight="1">
      <c r="A11" s="594">
        <f>RANK(AN17,$AN$10:$AN$31,1)</f>
        <v>4</v>
      </c>
      <c r="B11" s="597" t="str">
        <f>N3</f>
        <v>白鷗大</v>
      </c>
      <c r="C11" s="153" t="s">
        <v>22</v>
      </c>
      <c r="D11" s="154"/>
      <c r="E11" s="491"/>
      <c r="F11" s="492"/>
      <c r="G11" s="493"/>
      <c r="H11" s="492"/>
      <c r="I11" s="493"/>
      <c r="J11" s="494"/>
      <c r="K11" s="494"/>
      <c r="L11" s="493"/>
      <c r="M11" s="493"/>
      <c r="N11" s="614"/>
      <c r="O11" s="615"/>
      <c r="P11" s="615"/>
      <c r="Q11" s="615"/>
      <c r="R11" s="615"/>
      <c r="S11" s="616"/>
      <c r="T11" s="493"/>
      <c r="U11" s="493"/>
      <c r="V11" s="493"/>
      <c r="W11" s="495"/>
      <c r="X11" s="492"/>
      <c r="Y11" s="493"/>
      <c r="Z11" s="492"/>
      <c r="AA11" s="493"/>
      <c r="AB11" s="494"/>
      <c r="AC11" s="493"/>
      <c r="AD11" s="493"/>
      <c r="AE11" s="493"/>
      <c r="AF11" s="496"/>
      <c r="AG11" s="492"/>
      <c r="AH11" s="493"/>
      <c r="AI11" s="492"/>
      <c r="AJ11" s="493"/>
      <c r="AK11" s="493"/>
      <c r="AL11" s="157"/>
      <c r="AM11" s="158"/>
      <c r="AN11" s="424"/>
      <c r="AO11" s="461"/>
      <c r="AP11" s="497"/>
      <c r="AQ11" s="498"/>
      <c r="AR11" s="498"/>
      <c r="AS11" s="461"/>
      <c r="AT11" s="497"/>
      <c r="AU11" s="499"/>
      <c r="AV11" s="499"/>
      <c r="AW11" s="497"/>
      <c r="AX11" s="500"/>
      <c r="AY11" s="501"/>
      <c r="AZ11" s="502"/>
      <c r="BA11" s="502"/>
      <c r="BB11" s="497"/>
      <c r="BC11" s="497"/>
      <c r="BD11" s="531"/>
      <c r="BE11" s="433"/>
      <c r="BF11" s="433"/>
      <c r="BG11" s="435"/>
      <c r="BH11" s="175"/>
      <c r="BI11" s="176"/>
      <c r="BJ11" s="177"/>
      <c r="BK11" s="130"/>
    </row>
    <row r="12" spans="1:62" ht="21" customHeight="1">
      <c r="A12" s="595"/>
      <c r="B12" s="598"/>
      <c r="C12" s="467">
        <f>IF(F17&gt;H17,1,0)</f>
        <v>0</v>
      </c>
      <c r="D12" s="159">
        <f>IF(F12&gt;H12,1,0)</f>
        <v>0</v>
      </c>
      <c r="E12" s="602">
        <f>IF(F17&gt;=3,"○",IF(H17&gt;=3,"●",""))</f>
      </c>
      <c r="F12" s="469">
        <f>IF(AND(O5=0,Q5=0),"",Q5)</f>
      </c>
      <c r="G12" s="470" t="s">
        <v>99</v>
      </c>
      <c r="H12" s="471">
        <f>IF(AND(O5=0,Q5=0),"",O5)</f>
      </c>
      <c r="I12" s="470">
        <f>IF(H12&gt;F12,1,0)</f>
        <v>0</v>
      </c>
      <c r="J12" s="466"/>
      <c r="K12" s="466">
        <f>IF(F17&gt;=H17,0,1)</f>
        <v>0</v>
      </c>
      <c r="L12" s="470"/>
      <c r="M12" s="470"/>
      <c r="N12" s="617"/>
      <c r="O12" s="618"/>
      <c r="P12" s="618"/>
      <c r="Q12" s="618"/>
      <c r="R12" s="618"/>
      <c r="S12" s="619"/>
      <c r="T12" s="470"/>
      <c r="U12" s="467">
        <f>IF(X17&gt;Z17,1,0)</f>
        <v>0</v>
      </c>
      <c r="V12" s="470">
        <f>IF(X12&gt;Z12,1,0)</f>
        <v>0</v>
      </c>
      <c r="W12" s="602">
        <f>IF(X17&gt;=3,"○",IF(Z17&gt;=3,"●",""))</f>
      </c>
      <c r="X12" s="469">
        <f>'決勝入力 '!AC18</f>
      </c>
      <c r="Y12" s="470" t="s">
        <v>99</v>
      </c>
      <c r="Z12" s="471">
        <f>'決勝入力 '!AG18</f>
      </c>
      <c r="AA12" s="470">
        <f>IF(Z12&gt;X12,1,0)</f>
        <v>0</v>
      </c>
      <c r="AB12" s="466"/>
      <c r="AC12" s="466">
        <f>IF(X17&gt;=Z17,0,1)</f>
        <v>0</v>
      </c>
      <c r="AD12" s="467">
        <f>IF(AG17&gt;AI17,1,0)</f>
        <v>0</v>
      </c>
      <c r="AE12" s="470">
        <f>IF(AG12&gt;AI12,1,0)</f>
        <v>0</v>
      </c>
      <c r="AF12" s="602">
        <f>IF(AG17&gt;=3,"○",IF(AI17&gt;=3,"●",""))</f>
      </c>
      <c r="AG12" s="469">
        <f>'決勝入力 '!AC25</f>
      </c>
      <c r="AH12" s="470" t="s">
        <v>99</v>
      </c>
      <c r="AI12" s="471">
        <f>'決勝入力 '!AG25</f>
      </c>
      <c r="AJ12" s="470">
        <f>IF(AI12&gt;AG12,1,0)</f>
        <v>0</v>
      </c>
      <c r="AK12" s="470"/>
      <c r="AL12" s="151">
        <f>IF(AG17&gt;=AI17,0,1)</f>
        <v>0</v>
      </c>
      <c r="AM12" s="152" t="s">
        <v>16</v>
      </c>
      <c r="AN12" s="424"/>
      <c r="AO12" s="474">
        <f>'１次予測'!D6</f>
        <v>3</v>
      </c>
      <c r="AP12" s="474">
        <f>'１次予測'!E6</f>
        <v>4</v>
      </c>
      <c r="AQ12" s="475"/>
      <c r="AR12" s="475"/>
      <c r="AS12" s="474">
        <f>'１次予測'!F6</f>
        <v>1</v>
      </c>
      <c r="AT12" s="474">
        <f>'１次予測'!G6</f>
        <v>2</v>
      </c>
      <c r="AU12" s="474">
        <f>'１次予測'!H6</f>
        <v>0</v>
      </c>
      <c r="AV12" s="474">
        <f>'１次予測'!J6</f>
        <v>4</v>
      </c>
      <c r="AW12" s="474">
        <f>'１次予測'!K6</f>
        <v>7</v>
      </c>
      <c r="AX12" s="476">
        <f>IF(AY12=100,"MAX",AY12)</f>
        <v>0.5714285714285714</v>
      </c>
      <c r="AY12" s="477">
        <f>IF(ISERROR(AV12/AW12),100,(AV12/AW12))</f>
        <v>0.5714285714285714</v>
      </c>
      <c r="AZ12" s="503"/>
      <c r="BA12" s="503"/>
      <c r="BB12" s="474">
        <f>'１次予測'!N6</f>
        <v>227</v>
      </c>
      <c r="BC12" s="474">
        <f>'１次予測'!O6</f>
        <v>250</v>
      </c>
      <c r="BD12" s="464">
        <f>IF(ISERROR(BB12/BC12),0,(BB12/BC12))</f>
        <v>0.908</v>
      </c>
      <c r="BE12" s="437"/>
      <c r="BF12" s="437"/>
      <c r="BG12" s="438"/>
      <c r="BH12" s="175"/>
      <c r="BI12" s="176"/>
      <c r="BJ12" s="177"/>
    </row>
    <row r="13" spans="1:62" ht="21" customHeight="1">
      <c r="A13" s="595"/>
      <c r="B13" s="598"/>
      <c r="C13" s="479">
        <f>IF(C12=1,0,IF(G17="棄",1,0))</f>
        <v>0</v>
      </c>
      <c r="D13" s="160">
        <f>IF(F13&gt;H13,1,0)</f>
        <v>0</v>
      </c>
      <c r="E13" s="602"/>
      <c r="F13" s="469">
        <f>IF(AND(O6=0,Q6=0),"",Q6)</f>
      </c>
      <c r="G13" s="470" t="s">
        <v>99</v>
      </c>
      <c r="H13" s="471">
        <f>IF(AND(O6=0,Q6=0),"",O6)</f>
      </c>
      <c r="I13" s="470">
        <f>IF(H13&gt;F13,1,0)</f>
        <v>0</v>
      </c>
      <c r="J13" s="466"/>
      <c r="K13" s="466"/>
      <c r="L13" s="470"/>
      <c r="M13" s="470"/>
      <c r="N13" s="617"/>
      <c r="O13" s="618"/>
      <c r="P13" s="618"/>
      <c r="Q13" s="618"/>
      <c r="R13" s="618"/>
      <c r="S13" s="619"/>
      <c r="T13" s="470"/>
      <c r="U13" s="479">
        <f>IF(U12=1,0,IF(Y17="棄",1,0))</f>
        <v>0</v>
      </c>
      <c r="V13" s="470">
        <f>IF(X13&gt;Z13,1,0)</f>
        <v>0</v>
      </c>
      <c r="W13" s="602"/>
      <c r="X13" s="469">
        <f>'決勝入力 '!AC19</f>
      </c>
      <c r="Y13" s="470" t="s">
        <v>99</v>
      </c>
      <c r="Z13" s="471">
        <f>'決勝入力 '!AG19</f>
      </c>
      <c r="AA13" s="470">
        <f>IF(Z13&gt;X13,1,0)</f>
        <v>0</v>
      </c>
      <c r="AB13" s="466"/>
      <c r="AC13" s="466"/>
      <c r="AD13" s="479">
        <f>IF(AD12=1,0,IF(AH17="棄",1,0))</f>
        <v>0</v>
      </c>
      <c r="AE13" s="470">
        <f>IF(AG13&gt;AI13,1,0)</f>
        <v>0</v>
      </c>
      <c r="AF13" s="602"/>
      <c r="AG13" s="469">
        <f>'決勝入力 '!AC26</f>
      </c>
      <c r="AH13" s="470" t="s">
        <v>99</v>
      </c>
      <c r="AI13" s="471">
        <f>'決勝入力 '!AG26</f>
      </c>
      <c r="AJ13" s="470">
        <f>IF(AI13&gt;AG13,1,0)</f>
        <v>0</v>
      </c>
      <c r="AK13" s="470"/>
      <c r="AL13" s="160"/>
      <c r="AM13" s="152"/>
      <c r="AN13" s="424"/>
      <c r="AO13" s="461"/>
      <c r="AP13" s="461"/>
      <c r="AQ13" s="462"/>
      <c r="AR13" s="462"/>
      <c r="AS13" s="461"/>
      <c r="AT13" s="461"/>
      <c r="AU13" s="463"/>
      <c r="AV13" s="463"/>
      <c r="AW13" s="461"/>
      <c r="AX13" s="464"/>
      <c r="AY13" s="477"/>
      <c r="AZ13" s="478"/>
      <c r="BA13" s="478"/>
      <c r="BB13" s="461"/>
      <c r="BC13" s="461"/>
      <c r="BD13" s="529"/>
      <c r="BE13" s="433"/>
      <c r="BF13" s="433"/>
      <c r="BG13" s="434"/>
      <c r="BH13" s="175"/>
      <c r="BI13" s="176"/>
      <c r="BJ13" s="177"/>
    </row>
    <row r="14" spans="1:62" ht="21" customHeight="1">
      <c r="A14" s="595"/>
      <c r="B14" s="598"/>
      <c r="C14" s="161">
        <f>SUM(F12:F16)</f>
        <v>0</v>
      </c>
      <c r="D14" s="160">
        <f>IF(F14&gt;H14,1,0)</f>
        <v>0</v>
      </c>
      <c r="E14" s="602"/>
      <c r="F14" s="469">
        <f>IF(AND(O7=0,Q7=0),"",Q7)</f>
      </c>
      <c r="G14" s="470" t="s">
        <v>99</v>
      </c>
      <c r="H14" s="471">
        <f>IF(AND(O7=0,Q7=0),"",O7)</f>
      </c>
      <c r="I14" s="470">
        <f>IF(H14&gt;F14,1,0)</f>
        <v>0</v>
      </c>
      <c r="J14" s="466"/>
      <c r="K14" s="466">
        <f>SUM(H12:H16)</f>
        <v>0</v>
      </c>
      <c r="L14" s="470"/>
      <c r="M14" s="470"/>
      <c r="N14" s="617"/>
      <c r="O14" s="618"/>
      <c r="P14" s="618"/>
      <c r="Q14" s="618"/>
      <c r="R14" s="618"/>
      <c r="S14" s="619"/>
      <c r="T14" s="470"/>
      <c r="U14" s="504">
        <f>SUM(X12:X16)</f>
        <v>0</v>
      </c>
      <c r="V14" s="470">
        <f>IF(X14&gt;Z14,1,0)</f>
        <v>0</v>
      </c>
      <c r="W14" s="602"/>
      <c r="X14" s="469">
        <f>'決勝入力 '!AC20</f>
      </c>
      <c r="Y14" s="470" t="s">
        <v>99</v>
      </c>
      <c r="Z14" s="471">
        <f>'決勝入力 '!AG20</f>
      </c>
      <c r="AA14" s="470">
        <f>IF(Z14&gt;X14,1,0)</f>
        <v>0</v>
      </c>
      <c r="AB14" s="466"/>
      <c r="AC14" s="466">
        <f>SUM(Z12:Z16)</f>
        <v>0</v>
      </c>
      <c r="AD14" s="505">
        <f>SUM(AG12:AG16)</f>
        <v>0</v>
      </c>
      <c r="AE14" s="470">
        <f>IF(AG14&gt;AI14,1,0)</f>
        <v>0</v>
      </c>
      <c r="AF14" s="602"/>
      <c r="AG14" s="469">
        <f>'決勝入力 '!AC27</f>
      </c>
      <c r="AH14" s="470" t="s">
        <v>99</v>
      </c>
      <c r="AI14" s="471">
        <f>'決勝入力 '!AG27</f>
      </c>
      <c r="AJ14" s="470">
        <f>IF(AI14&gt;AG14,1,0)</f>
        <v>0</v>
      </c>
      <c r="AK14" s="470"/>
      <c r="AL14" s="160">
        <f>SUM(AI12:AI16)</f>
        <v>0</v>
      </c>
      <c r="AM14" s="152" t="s">
        <v>18</v>
      </c>
      <c r="AN14" s="424"/>
      <c r="AO14" s="461">
        <f>C16+L16+U16+AD16</f>
        <v>0</v>
      </c>
      <c r="AP14" s="461">
        <f>(AS14*2)+AT14</f>
        <v>0</v>
      </c>
      <c r="AQ14" s="462"/>
      <c r="AR14" s="462"/>
      <c r="AS14" s="461">
        <f>C12+L12+U12+AD12</f>
        <v>0</v>
      </c>
      <c r="AT14" s="461">
        <f>K12+T12+AC12+AL12-AU14</f>
        <v>0</v>
      </c>
      <c r="AU14" s="463">
        <f>C13+U13+AD13</f>
        <v>0</v>
      </c>
      <c r="AV14" s="463">
        <f>F17+O17+X17+AG17</f>
        <v>0</v>
      </c>
      <c r="AW14" s="461">
        <f>H17+Q17+Z17+AI17</f>
        <v>0</v>
      </c>
      <c r="AX14" s="476" t="str">
        <f>IF(AY14=100,"MAX",AY14)</f>
        <v>MAX</v>
      </c>
      <c r="AY14" s="477">
        <f>IF(ISERROR(AV14/AW14),100,(AV14/AW14))</f>
        <v>100</v>
      </c>
      <c r="AZ14" s="478"/>
      <c r="BA14" s="478"/>
      <c r="BB14" s="461">
        <f>C14+L14+U14+AD14</f>
        <v>0</v>
      </c>
      <c r="BC14" s="461">
        <f>K14+T14+AC14+AL14</f>
        <v>0</v>
      </c>
      <c r="BD14" s="464">
        <f>IF(ISERROR(BB14/BC14),0,(BB14/BC14))</f>
        <v>0</v>
      </c>
      <c r="BE14" s="433"/>
      <c r="BF14" s="433"/>
      <c r="BG14" s="434">
        <f>RANK(BD14,$BD$6:$BD$31)</f>
        <v>8</v>
      </c>
      <c r="BH14" s="175"/>
      <c r="BI14" s="176"/>
      <c r="BJ14" s="177"/>
    </row>
    <row r="15" spans="1:62" ht="21" customHeight="1">
      <c r="A15" s="595"/>
      <c r="B15" s="598"/>
      <c r="C15" s="162"/>
      <c r="D15" s="160">
        <f>IF(F15&gt;H15,1,0)</f>
        <v>0</v>
      </c>
      <c r="E15" s="602"/>
      <c r="F15" s="469">
        <f>IF(AND(O8=0,Q8=0),"",Q8)</f>
      </c>
      <c r="G15" s="470" t="s">
        <v>99</v>
      </c>
      <c r="H15" s="471">
        <f>IF(AND(O8=0,Q8=0),"",O8)</f>
      </c>
      <c r="I15" s="470">
        <f>IF(H15&gt;F15,1,0)</f>
        <v>0</v>
      </c>
      <c r="J15" s="466"/>
      <c r="K15" s="466"/>
      <c r="L15" s="470"/>
      <c r="M15" s="470"/>
      <c r="N15" s="617"/>
      <c r="O15" s="618"/>
      <c r="P15" s="618"/>
      <c r="Q15" s="618"/>
      <c r="R15" s="618"/>
      <c r="S15" s="619"/>
      <c r="T15" s="470"/>
      <c r="U15" s="506"/>
      <c r="V15" s="470">
        <f>IF(X15&gt;Z15,1,0)</f>
        <v>0</v>
      </c>
      <c r="W15" s="602"/>
      <c r="X15" s="469">
        <f>'決勝入力 '!AC21</f>
      </c>
      <c r="Y15" s="470" t="s">
        <v>99</v>
      </c>
      <c r="Z15" s="471">
        <f>'決勝入力 '!AG21</f>
      </c>
      <c r="AA15" s="470">
        <f>IF(Z15&gt;X15,1,0)</f>
        <v>0</v>
      </c>
      <c r="AB15" s="466"/>
      <c r="AC15" s="466"/>
      <c r="AD15" s="470"/>
      <c r="AE15" s="470">
        <f>IF(AG15&gt;AI15,1,0)</f>
        <v>0</v>
      </c>
      <c r="AF15" s="602"/>
      <c r="AG15" s="469">
        <f>'決勝入力 '!AC28</f>
      </c>
      <c r="AH15" s="470" t="s">
        <v>99</v>
      </c>
      <c r="AI15" s="471">
        <f>'決勝入力 '!AG28</f>
      </c>
      <c r="AJ15" s="470">
        <f>IF(AI15&gt;AG15,1,0)</f>
        <v>0</v>
      </c>
      <c r="AK15" s="470"/>
      <c r="AL15" s="160"/>
      <c r="AM15" s="152"/>
      <c r="AN15" s="424"/>
      <c r="AO15" s="461"/>
      <c r="AP15" s="461"/>
      <c r="AQ15" s="462"/>
      <c r="AR15" s="462"/>
      <c r="AS15" s="461"/>
      <c r="AT15" s="461"/>
      <c r="AU15" s="463"/>
      <c r="AV15" s="463"/>
      <c r="AW15" s="461"/>
      <c r="AX15" s="464"/>
      <c r="AY15" s="477"/>
      <c r="AZ15" s="478"/>
      <c r="BA15" s="478"/>
      <c r="BB15" s="461"/>
      <c r="BC15" s="461"/>
      <c r="BD15" s="529"/>
      <c r="BE15" s="433"/>
      <c r="BF15" s="433"/>
      <c r="BG15" s="434"/>
      <c r="BH15" s="175"/>
      <c r="BI15" s="176"/>
      <c r="BJ15" s="177"/>
    </row>
    <row r="16" spans="1:62" ht="21" customHeight="1">
      <c r="A16" s="595"/>
      <c r="B16" s="598"/>
      <c r="C16" s="162">
        <f>IF(F17=H17,0,1)</f>
        <v>0</v>
      </c>
      <c r="D16" s="160">
        <f>IF(F16&gt;H16,1,0)</f>
        <v>0</v>
      </c>
      <c r="E16" s="602"/>
      <c r="F16" s="469">
        <f>IF(AND(O9=0,Q9=0),"",Q9)</f>
      </c>
      <c r="G16" s="470" t="s">
        <v>99</v>
      </c>
      <c r="H16" s="471">
        <f>IF(AND(O9=0,Q9=0),"",O9)</f>
      </c>
      <c r="I16" s="470">
        <f>IF(H16&gt;F16,1,0)</f>
        <v>0</v>
      </c>
      <c r="J16" s="466"/>
      <c r="K16" s="466"/>
      <c r="L16" s="470"/>
      <c r="M16" s="470"/>
      <c r="N16" s="617"/>
      <c r="O16" s="618"/>
      <c r="P16" s="618"/>
      <c r="Q16" s="618"/>
      <c r="R16" s="618"/>
      <c r="S16" s="619"/>
      <c r="T16" s="470"/>
      <c r="U16" s="506">
        <f>IF(X17=Z17,0,1)</f>
        <v>0</v>
      </c>
      <c r="V16" s="470">
        <f>IF(X16&gt;Z16,1,0)</f>
        <v>0</v>
      </c>
      <c r="W16" s="602"/>
      <c r="X16" s="469">
        <f>'決勝入力 '!AC22</f>
      </c>
      <c r="Y16" s="470" t="s">
        <v>99</v>
      </c>
      <c r="Z16" s="471">
        <f>'決勝入力 '!AG22</f>
      </c>
      <c r="AA16" s="470">
        <f>IF(Z16&gt;X16,1,0)</f>
        <v>0</v>
      </c>
      <c r="AB16" s="466"/>
      <c r="AC16" s="466"/>
      <c r="AD16" s="470">
        <f>IF(AG17=AI17,0,1)</f>
        <v>0</v>
      </c>
      <c r="AE16" s="470">
        <f>IF(AG16&gt;AI16,1,0)</f>
        <v>0</v>
      </c>
      <c r="AF16" s="602"/>
      <c r="AG16" s="469">
        <f>'決勝入力 '!AC29</f>
      </c>
      <c r="AH16" s="470" t="s">
        <v>99</v>
      </c>
      <c r="AI16" s="471">
        <f>'決勝入力 '!AG29</f>
      </c>
      <c r="AJ16" s="470">
        <f>IF(AI16&gt;AG16,1,0)</f>
        <v>0</v>
      </c>
      <c r="AK16" s="470"/>
      <c r="AL16" s="160"/>
      <c r="AM16" s="152"/>
      <c r="AN16" s="424"/>
      <c r="AO16" s="461"/>
      <c r="AP16" s="461"/>
      <c r="AQ16" s="462"/>
      <c r="AR16" s="462"/>
      <c r="AS16" s="461"/>
      <c r="AT16" s="461"/>
      <c r="AU16" s="463"/>
      <c r="AV16" s="463"/>
      <c r="AW16" s="461"/>
      <c r="AX16" s="464"/>
      <c r="AY16" s="477"/>
      <c r="AZ16" s="478"/>
      <c r="BA16" s="478"/>
      <c r="BB16" s="461"/>
      <c r="BC16" s="461"/>
      <c r="BD16" s="529"/>
      <c r="BE16" s="433"/>
      <c r="BF16" s="433"/>
      <c r="BG16" s="434"/>
      <c r="BH16" s="175"/>
      <c r="BI16" s="176"/>
      <c r="BJ16" s="177"/>
    </row>
    <row r="17" spans="1:63" s="11" customFormat="1" ht="21" customHeight="1">
      <c r="A17" s="596"/>
      <c r="B17" s="599"/>
      <c r="C17" s="163"/>
      <c r="D17" s="164"/>
      <c r="E17" s="506"/>
      <c r="F17" s="482">
        <f>SUM(D12:D16)</f>
        <v>0</v>
      </c>
      <c r="G17" s="482" t="str">
        <f>P10</f>
        <v>-</v>
      </c>
      <c r="H17" s="482">
        <f>SUM(I12:I16)</f>
        <v>0</v>
      </c>
      <c r="I17" s="470"/>
      <c r="J17" s="466"/>
      <c r="K17" s="466"/>
      <c r="L17" s="470"/>
      <c r="M17" s="470"/>
      <c r="N17" s="620"/>
      <c r="O17" s="621"/>
      <c r="P17" s="621"/>
      <c r="Q17" s="621"/>
      <c r="R17" s="621"/>
      <c r="S17" s="622"/>
      <c r="T17" s="470"/>
      <c r="U17" s="506"/>
      <c r="V17" s="470"/>
      <c r="W17" s="504"/>
      <c r="X17" s="482">
        <f>SUM(V12:V16)</f>
        <v>0</v>
      </c>
      <c r="Y17" s="482" t="s">
        <v>100</v>
      </c>
      <c r="Z17" s="482">
        <f>SUM(AA12:AA16)</f>
        <v>0</v>
      </c>
      <c r="AA17" s="482"/>
      <c r="AB17" s="483"/>
      <c r="AC17" s="483"/>
      <c r="AD17" s="482"/>
      <c r="AE17" s="482"/>
      <c r="AF17" s="485"/>
      <c r="AG17" s="482">
        <f>SUM(AE12:AE16)</f>
        <v>0</v>
      </c>
      <c r="AH17" s="482" t="s">
        <v>100</v>
      </c>
      <c r="AI17" s="482">
        <f>SUM(AJ12:AJ16)</f>
        <v>0</v>
      </c>
      <c r="AJ17" s="470"/>
      <c r="AK17" s="470"/>
      <c r="AL17" s="165"/>
      <c r="AM17" s="156" t="s">
        <v>101</v>
      </c>
      <c r="AN17" s="486">
        <f>AR17*100+BA17*10+BF17</f>
        <v>444</v>
      </c>
      <c r="AO17" s="487">
        <f>SUM(AO12:AO14)</f>
        <v>3</v>
      </c>
      <c r="AP17" s="487">
        <f>SUM(AP12:AP14)</f>
        <v>4</v>
      </c>
      <c r="AQ17" s="488">
        <f>AP17</f>
        <v>4</v>
      </c>
      <c r="AR17" s="488">
        <f>RANK(AQ17,$AQ$10:$AQ$31)</f>
        <v>4</v>
      </c>
      <c r="AS17" s="487">
        <f>SUM(AS12:AS14)</f>
        <v>1</v>
      </c>
      <c r="AT17" s="487">
        <f>SUM(AT12:AT14)</f>
        <v>2</v>
      </c>
      <c r="AU17" s="487">
        <f>SUM(AU12:AU14)</f>
        <v>0</v>
      </c>
      <c r="AV17" s="487">
        <f>SUM(AV12:AV14)</f>
        <v>4</v>
      </c>
      <c r="AW17" s="487">
        <f>SUM(AW12:AW14)</f>
        <v>7</v>
      </c>
      <c r="AX17" s="476">
        <f>IF(AY17=100,"MAX",AY17)</f>
        <v>0.5714285714285714</v>
      </c>
      <c r="AY17" s="477">
        <f>IF(ISERROR(AV17/AW17),100,(AV17/AW17))</f>
        <v>0.5714285714285714</v>
      </c>
      <c r="AZ17" s="489">
        <f>AY17</f>
        <v>0.5714285714285714</v>
      </c>
      <c r="BA17" s="490">
        <f>RANK(AZ17,$AZ$10:$AZ$31)</f>
        <v>4</v>
      </c>
      <c r="BB17" s="487">
        <f>SUM(BB12:BB14)</f>
        <v>227</v>
      </c>
      <c r="BC17" s="487">
        <f>SUM(BC12:BC14)</f>
        <v>250</v>
      </c>
      <c r="BD17" s="530">
        <f>IF(ISERROR(BB17/BC17),0,(BB17/BC17))</f>
        <v>0.908</v>
      </c>
      <c r="BE17" s="433">
        <f>BD17</f>
        <v>0.908</v>
      </c>
      <c r="BF17" s="435">
        <f>RANK(BE17,$BE$10:$BE$31)</f>
        <v>4</v>
      </c>
      <c r="BG17" s="436"/>
      <c r="BH17" s="175"/>
      <c r="BI17" s="176"/>
      <c r="BJ17" s="177"/>
      <c r="BK17" s="130"/>
    </row>
    <row r="18" spans="1:63" s="11" customFormat="1" ht="12" customHeight="1">
      <c r="A18" s="594">
        <f>RANK(AN24,$AN$10:$AN$31,1)</f>
        <v>3</v>
      </c>
      <c r="B18" s="597" t="str">
        <f>W3</f>
        <v>日本大</v>
      </c>
      <c r="C18" s="166"/>
      <c r="D18" s="165"/>
      <c r="E18" s="491"/>
      <c r="F18" s="492"/>
      <c r="G18" s="493"/>
      <c r="H18" s="492"/>
      <c r="I18" s="493"/>
      <c r="J18" s="494"/>
      <c r="K18" s="494"/>
      <c r="L18" s="493"/>
      <c r="M18" s="493"/>
      <c r="N18" s="491"/>
      <c r="O18" s="492"/>
      <c r="P18" s="493"/>
      <c r="Q18" s="492"/>
      <c r="R18" s="493"/>
      <c r="S18" s="494"/>
      <c r="T18" s="493"/>
      <c r="U18" s="493"/>
      <c r="V18" s="493"/>
      <c r="W18" s="614"/>
      <c r="X18" s="615"/>
      <c r="Y18" s="615"/>
      <c r="Z18" s="615"/>
      <c r="AA18" s="615"/>
      <c r="AB18" s="616"/>
      <c r="AC18" s="493"/>
      <c r="AD18" s="493"/>
      <c r="AE18" s="493"/>
      <c r="AF18" s="496"/>
      <c r="AG18" s="492"/>
      <c r="AH18" s="493"/>
      <c r="AI18" s="492"/>
      <c r="AJ18" s="493"/>
      <c r="AK18" s="493"/>
      <c r="AL18" s="167"/>
      <c r="AM18" s="168"/>
      <c r="AN18" s="425"/>
      <c r="AO18" s="461"/>
      <c r="AP18" s="497"/>
      <c r="AQ18" s="498"/>
      <c r="AR18" s="498"/>
      <c r="AS18" s="461"/>
      <c r="AT18" s="497"/>
      <c r="AU18" s="499"/>
      <c r="AV18" s="499"/>
      <c r="AW18" s="497"/>
      <c r="AX18" s="500"/>
      <c r="AY18" s="501"/>
      <c r="AZ18" s="502"/>
      <c r="BA18" s="502"/>
      <c r="BB18" s="497"/>
      <c r="BC18" s="497"/>
      <c r="BD18" s="531"/>
      <c r="BE18" s="433"/>
      <c r="BF18" s="433"/>
      <c r="BG18" s="435"/>
      <c r="BH18" s="175"/>
      <c r="BI18" s="176"/>
      <c r="BJ18" s="177"/>
      <c r="BK18" s="130"/>
    </row>
    <row r="19" spans="1:62" ht="21" customHeight="1">
      <c r="A19" s="595"/>
      <c r="B19" s="598"/>
      <c r="C19" s="467">
        <f>IF(F24&gt;H24,1,0)</f>
        <v>0</v>
      </c>
      <c r="D19" s="160">
        <f>IF(F19&gt;H19,1,0)</f>
        <v>0</v>
      </c>
      <c r="E19" s="602">
        <f>IF(F24&gt;=3,"○",IF(H24&gt;=3,"●",""))</f>
      </c>
      <c r="F19" s="469">
        <f>IF(AND(Z5=0,X5=0),"",Z5)</f>
      </c>
      <c r="G19" s="470" t="s">
        <v>99</v>
      </c>
      <c r="H19" s="471">
        <f>IF(AND(X5=0,Z5=0),"",X5)</f>
      </c>
      <c r="I19" s="470">
        <f>IF(H19&gt;F19,1,0)</f>
        <v>0</v>
      </c>
      <c r="J19" s="466"/>
      <c r="K19" s="466">
        <f>IF(F24&gt;=H24,0,1)</f>
        <v>0</v>
      </c>
      <c r="L19" s="467">
        <f>IF(O24&gt;Q24,1,0)</f>
        <v>0</v>
      </c>
      <c r="M19" s="470">
        <f>IF(O19&gt;Q19,1,0)</f>
        <v>0</v>
      </c>
      <c r="N19" s="602">
        <f>IF(O24&gt;=3,"○",IF(Q24&gt;=3,"●",""))</f>
      </c>
      <c r="O19" s="469">
        <f>IF(AND(Z12=0,X12=0),"",Z12)</f>
      </c>
      <c r="P19" s="470" t="s">
        <v>99</v>
      </c>
      <c r="Q19" s="471">
        <f>IF(AND(X12=0,Z12=0),"",X12)</f>
      </c>
      <c r="R19" s="470">
        <f>IF(Q19&gt;O19,1,0)</f>
        <v>0</v>
      </c>
      <c r="S19" s="466"/>
      <c r="T19" s="466">
        <f>IF(O24&gt;=Q24,0,1)</f>
        <v>0</v>
      </c>
      <c r="U19" s="470"/>
      <c r="V19" s="470"/>
      <c r="W19" s="617"/>
      <c r="X19" s="618"/>
      <c r="Y19" s="618"/>
      <c r="Z19" s="618"/>
      <c r="AA19" s="618"/>
      <c r="AB19" s="619"/>
      <c r="AC19" s="470"/>
      <c r="AD19" s="467">
        <f>IF(AG24&gt;AI24,1,0)</f>
        <v>0</v>
      </c>
      <c r="AE19" s="470">
        <f>IF(AG19&gt;AI19,1,0)</f>
        <v>0</v>
      </c>
      <c r="AF19" s="602">
        <f>IF(AG24&gt;=3,"○",IF(AI24&gt;=3,"●",""))</f>
      </c>
      <c r="AG19" s="469">
        <f>'決勝入力 '!AC32</f>
      </c>
      <c r="AH19" s="470" t="s">
        <v>99</v>
      </c>
      <c r="AI19" s="471">
        <f>'決勝入力 '!AG32</f>
      </c>
      <c r="AJ19" s="470">
        <f>IF(AI19&gt;AG19,1,0)</f>
        <v>0</v>
      </c>
      <c r="AK19" s="470"/>
      <c r="AL19" s="151">
        <f>IF(AG24&gt;=AI24,0,1)</f>
        <v>0</v>
      </c>
      <c r="AM19" s="152" t="s">
        <v>16</v>
      </c>
      <c r="AN19" s="424"/>
      <c r="AO19" s="474">
        <f>'１次予測'!D7</f>
        <v>3</v>
      </c>
      <c r="AP19" s="474">
        <f>'１次予測'!E7</f>
        <v>6</v>
      </c>
      <c r="AQ19" s="475"/>
      <c r="AR19" s="475"/>
      <c r="AS19" s="474">
        <f>'１次予測'!F7</f>
        <v>3</v>
      </c>
      <c r="AT19" s="474">
        <f>'１次予測'!G7</f>
        <v>0</v>
      </c>
      <c r="AU19" s="474">
        <f>'１次予測'!H7</f>
        <v>0</v>
      </c>
      <c r="AV19" s="474">
        <f>'１次予測'!J7</f>
        <v>9</v>
      </c>
      <c r="AW19" s="474">
        <f>'１次予測'!K7</f>
        <v>1</v>
      </c>
      <c r="AX19" s="476">
        <f>IF(AY19=100,"MAX",AY19)</f>
        <v>9</v>
      </c>
      <c r="AY19" s="477">
        <f>IF(ISERROR(AV19/AW19),100,(AV19/AW19))</f>
        <v>9</v>
      </c>
      <c r="AZ19" s="503"/>
      <c r="BA19" s="503"/>
      <c r="BB19" s="474">
        <f>'１次予測'!N7</f>
        <v>247</v>
      </c>
      <c r="BC19" s="474">
        <f>'１次予測'!O7</f>
        <v>177</v>
      </c>
      <c r="BD19" s="464">
        <f>IF(ISERROR(BB19/BC19),0,(BB19/BC19))</f>
        <v>1.3954802259887005</v>
      </c>
      <c r="BE19" s="437"/>
      <c r="BF19" s="437"/>
      <c r="BG19" s="434"/>
      <c r="BH19" s="175"/>
      <c r="BI19" s="176"/>
      <c r="BJ19" s="177"/>
    </row>
    <row r="20" spans="1:62" ht="21" customHeight="1">
      <c r="A20" s="595"/>
      <c r="B20" s="598"/>
      <c r="C20" s="479">
        <f>IF(C19=1,0,IF(G24="棄",1,0))</f>
        <v>0</v>
      </c>
      <c r="D20" s="160">
        <f>IF(F20&gt;H20,1,0)</f>
        <v>0</v>
      </c>
      <c r="E20" s="602"/>
      <c r="F20" s="469">
        <f>IF(AND(Z6=0,X6=0),"",Z6)</f>
      </c>
      <c r="G20" s="470" t="s">
        <v>99</v>
      </c>
      <c r="H20" s="471">
        <f>IF(AND(X6=0,Z6=0),"",X6)</f>
      </c>
      <c r="I20" s="470">
        <f>IF(H20&gt;F20,1,0)</f>
        <v>0</v>
      </c>
      <c r="J20" s="466"/>
      <c r="K20" s="466"/>
      <c r="L20" s="479">
        <f>IF(L19=1,0,IF(P24="棄",1,0))</f>
        <v>0</v>
      </c>
      <c r="M20" s="470">
        <f>IF(O20&gt;Q20,1,0)</f>
        <v>0</v>
      </c>
      <c r="N20" s="602"/>
      <c r="O20" s="469">
        <f>IF(AND(Z13=0,X13=0),"",Z13)</f>
      </c>
      <c r="P20" s="470" t="s">
        <v>99</v>
      </c>
      <c r="Q20" s="471">
        <f>IF(AND(X13=0,Z13=0),"",X13)</f>
      </c>
      <c r="R20" s="470">
        <f>IF(Q20&gt;O20,1,0)</f>
        <v>0</v>
      </c>
      <c r="S20" s="466"/>
      <c r="T20" s="466"/>
      <c r="U20" s="470"/>
      <c r="V20" s="470"/>
      <c r="W20" s="617"/>
      <c r="X20" s="618"/>
      <c r="Y20" s="618"/>
      <c r="Z20" s="618"/>
      <c r="AA20" s="618"/>
      <c r="AB20" s="619"/>
      <c r="AC20" s="470"/>
      <c r="AD20" s="479">
        <f>IF(AD19=1,0,IF(AH24="棄",1,0))</f>
        <v>0</v>
      </c>
      <c r="AE20" s="470">
        <f>IF(AG20&gt;AI20,1,0)</f>
        <v>0</v>
      </c>
      <c r="AF20" s="602"/>
      <c r="AG20" s="469">
        <f>'決勝入力 '!AC33</f>
      </c>
      <c r="AH20" s="470" t="s">
        <v>99</v>
      </c>
      <c r="AI20" s="471">
        <f>'決勝入力 '!AG33</f>
      </c>
      <c r="AJ20" s="470">
        <f>IF(AI20&gt;AG20,1,0)</f>
        <v>0</v>
      </c>
      <c r="AK20" s="470"/>
      <c r="AL20" s="160"/>
      <c r="AM20" s="152"/>
      <c r="AN20" s="424"/>
      <c r="AO20" s="461"/>
      <c r="AP20" s="461"/>
      <c r="AQ20" s="462"/>
      <c r="AR20" s="462"/>
      <c r="AS20" s="461"/>
      <c r="AT20" s="461"/>
      <c r="AU20" s="463"/>
      <c r="AV20" s="463"/>
      <c r="AW20" s="461"/>
      <c r="AX20" s="464"/>
      <c r="AY20" s="477"/>
      <c r="AZ20" s="478"/>
      <c r="BA20" s="478"/>
      <c r="BB20" s="461"/>
      <c r="BC20" s="461"/>
      <c r="BD20" s="529"/>
      <c r="BE20" s="433"/>
      <c r="BF20" s="433"/>
      <c r="BG20" s="434"/>
      <c r="BH20" s="175"/>
      <c r="BI20" s="176"/>
      <c r="BJ20" s="177"/>
    </row>
    <row r="21" spans="1:62" ht="21" customHeight="1">
      <c r="A21" s="595"/>
      <c r="B21" s="598"/>
      <c r="C21" s="161">
        <f>SUM(F19:F23)</f>
        <v>0</v>
      </c>
      <c r="D21" s="160">
        <f>IF(F21&gt;H21,1,0)</f>
        <v>0</v>
      </c>
      <c r="E21" s="602"/>
      <c r="F21" s="469">
        <f>IF(AND(Z7=0,X7=0),"",Z7)</f>
      </c>
      <c r="G21" s="470" t="s">
        <v>99</v>
      </c>
      <c r="H21" s="471">
        <f>IF(AND(X7=0,Z7=0),"",X7)</f>
      </c>
      <c r="I21" s="470">
        <f>IF(H21&gt;F21,1,0)</f>
        <v>0</v>
      </c>
      <c r="J21" s="466"/>
      <c r="K21" s="466">
        <f>SUM(H19:H23)</f>
        <v>0</v>
      </c>
      <c r="L21" s="504">
        <f>SUM(O19:O23)</f>
        <v>0</v>
      </c>
      <c r="M21" s="470">
        <f>IF(O21&gt;Q21,1,0)</f>
        <v>0</v>
      </c>
      <c r="N21" s="602"/>
      <c r="O21" s="469">
        <f>IF(AND(Z14=0,X14=0),"",Z14)</f>
      </c>
      <c r="P21" s="470" t="s">
        <v>99</v>
      </c>
      <c r="Q21" s="471">
        <f>IF(AND(X14=0,Z14=0),"",X14)</f>
      </c>
      <c r="R21" s="470">
        <f>IF(Q21&gt;O21,1,0)</f>
        <v>0</v>
      </c>
      <c r="S21" s="466"/>
      <c r="T21" s="466">
        <f>SUM(Q19:Q23)</f>
        <v>0</v>
      </c>
      <c r="U21" s="470"/>
      <c r="V21" s="470"/>
      <c r="W21" s="617"/>
      <c r="X21" s="618"/>
      <c r="Y21" s="618"/>
      <c r="Z21" s="618"/>
      <c r="AA21" s="618"/>
      <c r="AB21" s="619"/>
      <c r="AC21" s="470"/>
      <c r="AD21" s="504">
        <f>SUM(AG19:AG23)</f>
        <v>0</v>
      </c>
      <c r="AE21" s="470">
        <f>IF(AG21&gt;AI21,1,0)</f>
        <v>0</v>
      </c>
      <c r="AF21" s="602"/>
      <c r="AG21" s="469">
        <f>'決勝入力 '!AC34</f>
      </c>
      <c r="AH21" s="470" t="s">
        <v>99</v>
      </c>
      <c r="AI21" s="471">
        <f>'決勝入力 '!AG34</f>
      </c>
      <c r="AJ21" s="470">
        <f>IF(AI21&gt;AG21,1,0)</f>
        <v>0</v>
      </c>
      <c r="AK21" s="470"/>
      <c r="AL21" s="160">
        <f>SUM(AI19:AI23)</f>
        <v>0</v>
      </c>
      <c r="AM21" s="152" t="s">
        <v>18</v>
      </c>
      <c r="AN21" s="424"/>
      <c r="AO21" s="461">
        <f>C23+L23+U23+AD23</f>
        <v>0</v>
      </c>
      <c r="AP21" s="461">
        <f>(AS21*2)+AT21</f>
        <v>0</v>
      </c>
      <c r="AQ21" s="462"/>
      <c r="AR21" s="462"/>
      <c r="AS21" s="461">
        <f>C19+L19+U19+AD19</f>
        <v>0</v>
      </c>
      <c r="AT21" s="461">
        <f>K19+T19+AC19+AL19-AU21</f>
        <v>0</v>
      </c>
      <c r="AU21" s="463">
        <f>C20+L20+AD20</f>
        <v>0</v>
      </c>
      <c r="AV21" s="463">
        <f>F24+O24+X24+AG24</f>
        <v>0</v>
      </c>
      <c r="AW21" s="461">
        <f>H24+Q24+Z24+AI24</f>
        <v>0</v>
      </c>
      <c r="AX21" s="476" t="str">
        <f>IF(AY21=100,"MAX",AY21)</f>
        <v>MAX</v>
      </c>
      <c r="AY21" s="477">
        <f>IF(ISERROR(AV21/AW21),100,(AV21/AW21))</f>
        <v>100</v>
      </c>
      <c r="AZ21" s="478"/>
      <c r="BA21" s="478"/>
      <c r="BB21" s="461">
        <f>C21+L21+U21+AD21</f>
        <v>0</v>
      </c>
      <c r="BC21" s="461">
        <f>K21+T21+AC21+AL21</f>
        <v>0</v>
      </c>
      <c r="BD21" s="464">
        <f>IF(ISERROR(BB21/BC21),0,(BB21/BC21))</f>
        <v>0</v>
      </c>
      <c r="BE21" s="433"/>
      <c r="BF21" s="433"/>
      <c r="BG21" s="434">
        <f>RANK(BD21,$BD$6:$BD$31)</f>
        <v>8</v>
      </c>
      <c r="BH21" s="175"/>
      <c r="BI21" s="176"/>
      <c r="BJ21" s="177"/>
    </row>
    <row r="22" spans="1:59" ht="21" customHeight="1">
      <c r="A22" s="595"/>
      <c r="B22" s="598"/>
      <c r="C22" s="162"/>
      <c r="D22" s="160">
        <f>IF(F22&gt;H22,1,0)</f>
        <v>0</v>
      </c>
      <c r="E22" s="602"/>
      <c r="F22" s="469">
        <f>IF(AND(Z8=0,X8=0),"",Z8)</f>
      </c>
      <c r="G22" s="470" t="s">
        <v>99</v>
      </c>
      <c r="H22" s="471">
        <f>IF(AND(X8=0,Z8=0),"",X8)</f>
      </c>
      <c r="I22" s="470">
        <f>IF(H22&gt;F22,1,0)</f>
        <v>0</v>
      </c>
      <c r="J22" s="466"/>
      <c r="K22" s="466"/>
      <c r="L22" s="506"/>
      <c r="M22" s="470">
        <f>IF(O22&gt;Q22,1,0)</f>
        <v>0</v>
      </c>
      <c r="N22" s="602"/>
      <c r="O22" s="469">
        <f>IF(AND(Z15=0,X15=0),"",Z15)</f>
      </c>
      <c r="P22" s="470" t="s">
        <v>99</v>
      </c>
      <c r="Q22" s="471">
        <f>IF(AND(X15=0,Z15=0),"",X15)</f>
      </c>
      <c r="R22" s="470">
        <f>IF(Q22&gt;O22,1,0)</f>
        <v>0</v>
      </c>
      <c r="S22" s="466"/>
      <c r="T22" s="466"/>
      <c r="U22" s="470"/>
      <c r="V22" s="470"/>
      <c r="W22" s="617"/>
      <c r="X22" s="618"/>
      <c r="Y22" s="618"/>
      <c r="Z22" s="618"/>
      <c r="AA22" s="618"/>
      <c r="AB22" s="619"/>
      <c r="AC22" s="470"/>
      <c r="AD22" s="506"/>
      <c r="AE22" s="470">
        <f>IF(AG22&gt;AI22,1,0)</f>
        <v>0</v>
      </c>
      <c r="AF22" s="602"/>
      <c r="AG22" s="469">
        <f>'決勝入力 '!AC35</f>
      </c>
      <c r="AH22" s="470" t="s">
        <v>99</v>
      </c>
      <c r="AI22" s="471">
        <f>'決勝入力 '!AG35</f>
      </c>
      <c r="AJ22" s="470">
        <f>IF(AI22&gt;AG22,1,0)</f>
        <v>0</v>
      </c>
      <c r="AK22" s="470"/>
      <c r="AL22" s="160"/>
      <c r="AM22" s="152"/>
      <c r="AN22" s="424"/>
      <c r="AO22" s="461"/>
      <c r="AP22" s="461"/>
      <c r="AQ22" s="462"/>
      <c r="AR22" s="462"/>
      <c r="AS22" s="461"/>
      <c r="AT22" s="461"/>
      <c r="AU22" s="463"/>
      <c r="AV22" s="463"/>
      <c r="AW22" s="461"/>
      <c r="AX22" s="464"/>
      <c r="AY22" s="477"/>
      <c r="AZ22" s="478"/>
      <c r="BA22" s="478"/>
      <c r="BB22" s="461"/>
      <c r="BC22" s="461"/>
      <c r="BD22" s="529"/>
      <c r="BE22" s="433"/>
      <c r="BF22" s="433"/>
      <c r="BG22" s="434"/>
    </row>
    <row r="23" spans="1:61" ht="21" customHeight="1">
      <c r="A23" s="595"/>
      <c r="B23" s="598"/>
      <c r="C23" s="162">
        <f>IF(F24=H24,0,1)</f>
        <v>0</v>
      </c>
      <c r="D23" s="160">
        <f>IF(F23&gt;H23,1,0)</f>
        <v>0</v>
      </c>
      <c r="E23" s="602"/>
      <c r="F23" s="469">
        <f>IF(AND(Z9=0,X9=0),"",Z9)</f>
      </c>
      <c r="G23" s="470" t="s">
        <v>99</v>
      </c>
      <c r="H23" s="471">
        <f>IF(AND(X9=0,Z9=0),"",X9)</f>
      </c>
      <c r="I23" s="470">
        <f>IF(H23&gt;F23,1,0)</f>
        <v>0</v>
      </c>
      <c r="J23" s="466"/>
      <c r="K23" s="466"/>
      <c r="L23" s="506">
        <f>IF(O24=Q24,0,1)</f>
        <v>0</v>
      </c>
      <c r="M23" s="470">
        <f>IF(O23&gt;Q23,1,0)</f>
        <v>0</v>
      </c>
      <c r="N23" s="602"/>
      <c r="O23" s="469">
        <f>IF(AND(Z16=0,X16=0),"",Z16)</f>
      </c>
      <c r="P23" s="470" t="s">
        <v>99</v>
      </c>
      <c r="Q23" s="471">
        <f>IF(AND(X16=0,Z16=0),"",X16)</f>
      </c>
      <c r="R23" s="470">
        <f>IF(Q23&gt;O23,1,0)</f>
        <v>0</v>
      </c>
      <c r="S23" s="466"/>
      <c r="T23" s="466"/>
      <c r="U23" s="470"/>
      <c r="V23" s="470"/>
      <c r="W23" s="617"/>
      <c r="X23" s="618"/>
      <c r="Y23" s="618"/>
      <c r="Z23" s="618"/>
      <c r="AA23" s="618"/>
      <c r="AB23" s="619"/>
      <c r="AC23" s="470"/>
      <c r="AD23" s="506">
        <f>IF(AG24=AI24,0,1)</f>
        <v>0</v>
      </c>
      <c r="AE23" s="470">
        <f>IF(AG23&gt;AI23,1,0)</f>
        <v>0</v>
      </c>
      <c r="AF23" s="602"/>
      <c r="AG23" s="469">
        <f>'決勝入力 '!AC36</f>
      </c>
      <c r="AH23" s="470" t="s">
        <v>99</v>
      </c>
      <c r="AI23" s="471">
        <f>'決勝入力 '!AG36</f>
      </c>
      <c r="AJ23" s="470">
        <f>IF(AI23&gt;AG23,1,0)</f>
        <v>0</v>
      </c>
      <c r="AK23" s="470"/>
      <c r="AL23" s="160"/>
      <c r="AM23" s="152"/>
      <c r="AN23" s="424"/>
      <c r="AO23" s="461"/>
      <c r="AP23" s="461"/>
      <c r="AQ23" s="462"/>
      <c r="AR23" s="462"/>
      <c r="AS23" s="461"/>
      <c r="AT23" s="461"/>
      <c r="AU23" s="463"/>
      <c r="AV23" s="463"/>
      <c r="AW23" s="461"/>
      <c r="AX23" s="464"/>
      <c r="AY23" s="477"/>
      <c r="AZ23" s="478"/>
      <c r="BA23" s="478"/>
      <c r="BB23" s="461"/>
      <c r="BC23" s="461"/>
      <c r="BD23" s="529"/>
      <c r="BE23" s="433"/>
      <c r="BF23" s="433"/>
      <c r="BG23" s="434"/>
      <c r="BH23" s="175"/>
      <c r="BI23" s="176"/>
    </row>
    <row r="24" spans="1:63" s="11" customFormat="1" ht="21" customHeight="1">
      <c r="A24" s="596"/>
      <c r="B24" s="599"/>
      <c r="C24" s="166"/>
      <c r="D24" s="165"/>
      <c r="E24" s="506"/>
      <c r="F24" s="482">
        <f>SUM(D19:D23)</f>
        <v>0</v>
      </c>
      <c r="G24" s="482" t="str">
        <f>Y10</f>
        <v>-</v>
      </c>
      <c r="H24" s="482">
        <f>SUM(I19:I23)</f>
        <v>0</v>
      </c>
      <c r="I24" s="482"/>
      <c r="J24" s="483"/>
      <c r="K24" s="483"/>
      <c r="L24" s="334"/>
      <c r="M24" s="482"/>
      <c r="N24" s="484"/>
      <c r="O24" s="482">
        <f>SUM(M19:M23)</f>
        <v>0</v>
      </c>
      <c r="P24" s="482" t="str">
        <f>Y17</f>
        <v>-</v>
      </c>
      <c r="Q24" s="482">
        <f>SUM(R19:R23)</f>
        <v>0</v>
      </c>
      <c r="R24" s="470"/>
      <c r="S24" s="466"/>
      <c r="T24" s="466"/>
      <c r="U24" s="470"/>
      <c r="V24" s="470"/>
      <c r="W24" s="620"/>
      <c r="X24" s="621"/>
      <c r="Y24" s="621"/>
      <c r="Z24" s="621"/>
      <c r="AA24" s="621"/>
      <c r="AB24" s="622"/>
      <c r="AC24" s="470"/>
      <c r="AD24" s="506"/>
      <c r="AE24" s="505"/>
      <c r="AF24" s="470"/>
      <c r="AG24" s="482">
        <f>SUM(AE19:AE23)</f>
        <v>0</v>
      </c>
      <c r="AH24" s="482" t="s">
        <v>100</v>
      </c>
      <c r="AI24" s="482">
        <f>SUM(AJ19:AJ23)</f>
        <v>0</v>
      </c>
      <c r="AJ24" s="470"/>
      <c r="AK24" s="470"/>
      <c r="AL24" s="165"/>
      <c r="AM24" s="156" t="s">
        <v>101</v>
      </c>
      <c r="AN24" s="486">
        <f>AR24*100+BA24*10+BF24</f>
        <v>131</v>
      </c>
      <c r="AO24" s="487">
        <f>SUM(AO19:AO21)</f>
        <v>3</v>
      </c>
      <c r="AP24" s="487">
        <f>SUM(AP19:AP21)</f>
        <v>6</v>
      </c>
      <c r="AQ24" s="488">
        <f>AP24</f>
        <v>6</v>
      </c>
      <c r="AR24" s="488">
        <f>RANK(AQ24,$AQ$10:$AQ$31)</f>
        <v>1</v>
      </c>
      <c r="AS24" s="487">
        <f>SUM(AS19:AS21)</f>
        <v>3</v>
      </c>
      <c r="AT24" s="487">
        <f>SUM(AT19:AT21)</f>
        <v>0</v>
      </c>
      <c r="AU24" s="487">
        <f>SUM(AU19:AU21)</f>
        <v>0</v>
      </c>
      <c r="AV24" s="487">
        <f>SUM(AV19:AV21)</f>
        <v>9</v>
      </c>
      <c r="AW24" s="487">
        <f>SUM(AW19:AW21)</f>
        <v>1</v>
      </c>
      <c r="AX24" s="476">
        <f>IF(AY24=100,"MAX",AY24)</f>
        <v>9</v>
      </c>
      <c r="AY24" s="477">
        <f>IF(ISERROR(AV24/AW24),100,(AV24/AW24))</f>
        <v>9</v>
      </c>
      <c r="AZ24" s="489">
        <f>AY24</f>
        <v>9</v>
      </c>
      <c r="BA24" s="490">
        <f>RANK(AZ24,$AZ$10:$AZ$31)</f>
        <v>3</v>
      </c>
      <c r="BB24" s="487">
        <f>SUM(BB19:BB21)</f>
        <v>247</v>
      </c>
      <c r="BC24" s="487">
        <f>SUM(BC19:BC21)</f>
        <v>177</v>
      </c>
      <c r="BD24" s="530">
        <f>IF(ISERROR(BB24/BC24),0,(BB24/BC24))</f>
        <v>1.3954802259887005</v>
      </c>
      <c r="BE24" s="433">
        <f>BD24</f>
        <v>1.3954802259887005</v>
      </c>
      <c r="BF24" s="435">
        <f>RANK(BE24,$BE$10:$BE$31)</f>
        <v>1</v>
      </c>
      <c r="BG24" s="436"/>
      <c r="BH24" s="173"/>
      <c r="BI24" s="132"/>
      <c r="BJ24" s="130"/>
      <c r="BK24" s="130"/>
    </row>
    <row r="25" spans="1:63" s="11" customFormat="1" ht="12" customHeight="1">
      <c r="A25" s="594">
        <f>RANK(AN31,$AN$10:$AN$31,1)</f>
        <v>2</v>
      </c>
      <c r="B25" s="597" t="str">
        <f>AF3</f>
        <v>国士舘</v>
      </c>
      <c r="C25" s="166"/>
      <c r="D25" s="165"/>
      <c r="E25" s="491"/>
      <c r="F25" s="492"/>
      <c r="G25" s="493"/>
      <c r="H25" s="492"/>
      <c r="I25" s="493"/>
      <c r="J25" s="494"/>
      <c r="K25" s="494"/>
      <c r="L25" s="493"/>
      <c r="M25" s="493"/>
      <c r="N25" s="495"/>
      <c r="O25" s="492"/>
      <c r="P25" s="507"/>
      <c r="Q25" s="492"/>
      <c r="R25" s="493"/>
      <c r="S25" s="494"/>
      <c r="T25" s="493"/>
      <c r="U25" s="493"/>
      <c r="V25" s="493"/>
      <c r="W25" s="493"/>
      <c r="X25" s="492"/>
      <c r="Y25" s="493"/>
      <c r="Z25" s="492"/>
      <c r="AA25" s="493"/>
      <c r="AB25" s="493"/>
      <c r="AC25" s="493"/>
      <c r="AD25" s="493"/>
      <c r="AE25" s="496"/>
      <c r="AF25" s="623"/>
      <c r="AG25" s="615"/>
      <c r="AH25" s="615"/>
      <c r="AI25" s="615"/>
      <c r="AJ25" s="615"/>
      <c r="AK25" s="616"/>
      <c r="AL25" s="167"/>
      <c r="AM25" s="153"/>
      <c r="AN25" s="424"/>
      <c r="AO25" s="461"/>
      <c r="AP25" s="497"/>
      <c r="AQ25" s="498"/>
      <c r="AR25" s="498"/>
      <c r="AS25" s="461"/>
      <c r="AT25" s="497"/>
      <c r="AU25" s="499"/>
      <c r="AV25" s="499"/>
      <c r="AW25" s="497"/>
      <c r="AX25" s="500"/>
      <c r="AY25" s="501"/>
      <c r="AZ25" s="502"/>
      <c r="BA25" s="502"/>
      <c r="BB25" s="497"/>
      <c r="BC25" s="497"/>
      <c r="BD25" s="531"/>
      <c r="BE25" s="433"/>
      <c r="BF25" s="433"/>
      <c r="BG25" s="435"/>
      <c r="BJ25" s="130"/>
      <c r="BK25" s="130"/>
    </row>
    <row r="26" spans="1:61" ht="21" customHeight="1">
      <c r="A26" s="595"/>
      <c r="B26" s="598"/>
      <c r="C26" s="467">
        <f>IF(F31&gt;H31,1,0)</f>
        <v>0</v>
      </c>
      <c r="D26" s="159">
        <f>IF(F26&gt;H26,1,0)</f>
        <v>0</v>
      </c>
      <c r="E26" s="602">
        <f>IF(F31&gt;=3,"○",IF(H31&gt;=3,"●",""))</f>
      </c>
      <c r="F26" s="469">
        <f>IF(AND(AI5=0,AG5=0),"",AI5)</f>
      </c>
      <c r="G26" s="470" t="s">
        <v>99</v>
      </c>
      <c r="H26" s="471">
        <f>IF(AND(AI5=0,AG5=0),"",AG5)</f>
      </c>
      <c r="I26" s="470">
        <f>IF(H26&gt;F26,1,0)</f>
        <v>0</v>
      </c>
      <c r="J26" s="466"/>
      <c r="K26" s="466">
        <f>IF(F31&gt;=H31,0,1)</f>
        <v>0</v>
      </c>
      <c r="L26" s="467">
        <f>IF(O31&gt;Q31,1,0)</f>
        <v>0</v>
      </c>
      <c r="M26" s="470">
        <f>IF(O26&gt;Q26,1,0)</f>
        <v>0</v>
      </c>
      <c r="N26" s="602">
        <f>IF(O31&gt;=3,"○",IF(Q31&gt;=3,"●",""))</f>
      </c>
      <c r="O26" s="469">
        <f>IF(AND(AG12=0,AI12=0),"",AI12)</f>
      </c>
      <c r="P26" s="470" t="s">
        <v>99</v>
      </c>
      <c r="Q26" s="471">
        <f>IF(AND(AG12=0,AI12=0),"",AG12)</f>
      </c>
      <c r="R26" s="470">
        <f>IF(Q26&gt;O26,1,0)</f>
        <v>0</v>
      </c>
      <c r="S26" s="466"/>
      <c r="T26" s="466">
        <f>IF(O31&gt;=Q31,0,1)</f>
        <v>0</v>
      </c>
      <c r="U26" s="467">
        <f>IF(X31&gt;Z31,1,0)</f>
        <v>0</v>
      </c>
      <c r="V26" s="470">
        <f>IF(X26&gt;Z26,1,0)</f>
        <v>0</v>
      </c>
      <c r="W26" s="602">
        <f>IF(X31&gt;=3,"○",IF(Z31&gt;=3,"●",""))</f>
      </c>
      <c r="X26" s="469">
        <f>IF(AND(AG19=0,AI19=0),"",AI19)</f>
      </c>
      <c r="Y26" s="470" t="s">
        <v>99</v>
      </c>
      <c r="Z26" s="471">
        <f>IF(AND(AG19=0,AI19=0),"",AG19)</f>
      </c>
      <c r="AA26" s="470">
        <f>IF(Z26&gt;X26,1,0)</f>
        <v>0</v>
      </c>
      <c r="AB26" s="466"/>
      <c r="AC26" s="466">
        <f>IF(X31&gt;=Z31,0,1)</f>
        <v>0</v>
      </c>
      <c r="AD26" s="470"/>
      <c r="AE26" s="470"/>
      <c r="AF26" s="617"/>
      <c r="AG26" s="618"/>
      <c r="AH26" s="618"/>
      <c r="AI26" s="618"/>
      <c r="AJ26" s="618"/>
      <c r="AK26" s="619"/>
      <c r="AL26" s="150"/>
      <c r="AM26" s="153" t="s">
        <v>16</v>
      </c>
      <c r="AN26" s="424"/>
      <c r="AO26" s="474">
        <f>'１次予測'!D8</f>
        <v>3</v>
      </c>
      <c r="AP26" s="474">
        <f>'１次予測'!E8</f>
        <v>6</v>
      </c>
      <c r="AQ26" s="475"/>
      <c r="AR26" s="475"/>
      <c r="AS26" s="474">
        <f>'１次予測'!F8</f>
        <v>3</v>
      </c>
      <c r="AT26" s="474">
        <f>'１次予測'!G8</f>
        <v>0</v>
      </c>
      <c r="AU26" s="474">
        <f>'１次予測'!H8</f>
        <v>0</v>
      </c>
      <c r="AV26" s="474">
        <f>'１次予測'!J8</f>
        <v>9</v>
      </c>
      <c r="AW26" s="474">
        <f>'１次予測'!K8</f>
        <v>0</v>
      </c>
      <c r="AX26" s="476" t="str">
        <f>IF(AY26=100,"MAX",AY26)</f>
        <v>MAX</v>
      </c>
      <c r="AY26" s="477">
        <f>IF(ISERROR(AV26/AW26),100,(AV26/AW26))</f>
        <v>100</v>
      </c>
      <c r="AZ26" s="503"/>
      <c r="BA26" s="503"/>
      <c r="BB26" s="474">
        <f>'１次予測'!N8</f>
        <v>225</v>
      </c>
      <c r="BC26" s="474">
        <f>'１次予測'!O8</f>
        <v>173</v>
      </c>
      <c r="BD26" s="464">
        <f>IF(ISERROR(BB26/BC26),0,(BB26/BC26))</f>
        <v>1.300578034682081</v>
      </c>
      <c r="BE26" s="437"/>
      <c r="BF26" s="437"/>
      <c r="BG26" s="438"/>
      <c r="BH26" s="175"/>
      <c r="BI26" s="176"/>
    </row>
    <row r="27" spans="1:59" ht="21" customHeight="1">
      <c r="A27" s="595"/>
      <c r="B27" s="598"/>
      <c r="C27" s="479">
        <f>IF(C26=1,0,IF(G31="棄",1,0))</f>
        <v>0</v>
      </c>
      <c r="D27" s="160">
        <f>IF(F27&gt;H27,1,0)</f>
        <v>0</v>
      </c>
      <c r="E27" s="602"/>
      <c r="F27" s="469">
        <f>IF(AND(AI6=0,AG6=0),"",AI6)</f>
      </c>
      <c r="G27" s="470" t="s">
        <v>99</v>
      </c>
      <c r="H27" s="471">
        <f>IF(AND(AI6=0,AG6=0),"",AG6)</f>
      </c>
      <c r="I27" s="470">
        <f>IF(H27&gt;F27,1,0)</f>
        <v>0</v>
      </c>
      <c r="J27" s="466"/>
      <c r="K27" s="466"/>
      <c r="L27" s="479">
        <f>IF(L26=1,0,IF(P31="棄",1,0))</f>
        <v>0</v>
      </c>
      <c r="M27" s="470">
        <f>IF(O27&gt;Q27,1,0)</f>
        <v>0</v>
      </c>
      <c r="N27" s="602"/>
      <c r="O27" s="469">
        <f>IF(AND(AG13=0,AI13=0),"",AI13)</f>
      </c>
      <c r="P27" s="470" t="s">
        <v>99</v>
      </c>
      <c r="Q27" s="471">
        <f>IF(AND(AG13=0,AI13=0),"",AG13)</f>
      </c>
      <c r="R27" s="470">
        <f>IF(Q27&gt;O27,1,0)</f>
        <v>0</v>
      </c>
      <c r="S27" s="466"/>
      <c r="T27" s="470"/>
      <c r="U27" s="479">
        <f>IF(U26=1,0,IF(Y31="棄",1,0))</f>
        <v>0</v>
      </c>
      <c r="V27" s="470">
        <f>IF(X27&gt;Z27,1,0)</f>
        <v>0</v>
      </c>
      <c r="W27" s="602"/>
      <c r="X27" s="469">
        <f>IF(AND(AG20=0,AI20=0),"",AI20)</f>
      </c>
      <c r="Y27" s="470" t="s">
        <v>99</v>
      </c>
      <c r="Z27" s="471">
        <f>IF(AND(AG20=0,AI20=0),"",AG20)</f>
      </c>
      <c r="AA27" s="470">
        <f>IF(Z27&gt;X27,1,0)</f>
        <v>0</v>
      </c>
      <c r="AB27" s="466"/>
      <c r="AC27" s="466"/>
      <c r="AD27" s="470"/>
      <c r="AE27" s="470"/>
      <c r="AF27" s="617"/>
      <c r="AG27" s="618"/>
      <c r="AH27" s="618"/>
      <c r="AI27" s="618"/>
      <c r="AJ27" s="618"/>
      <c r="AK27" s="619"/>
      <c r="AL27" s="150"/>
      <c r="AM27" s="153"/>
      <c r="AN27" s="424"/>
      <c r="AO27" s="461"/>
      <c r="AP27" s="461"/>
      <c r="AQ27" s="462"/>
      <c r="AR27" s="462"/>
      <c r="AS27" s="461"/>
      <c r="AT27" s="461"/>
      <c r="AU27" s="463"/>
      <c r="AV27" s="463"/>
      <c r="AW27" s="461"/>
      <c r="AX27" s="464"/>
      <c r="AY27" s="477"/>
      <c r="AZ27" s="478"/>
      <c r="BA27" s="478"/>
      <c r="BB27" s="461"/>
      <c r="BC27" s="461"/>
      <c r="BD27" s="529"/>
      <c r="BE27" s="433"/>
      <c r="BF27" s="433"/>
      <c r="BG27" s="434"/>
    </row>
    <row r="28" spans="1:59" ht="21" customHeight="1">
      <c r="A28" s="595"/>
      <c r="B28" s="598"/>
      <c r="C28" s="161">
        <f>SUM(F26:F30)</f>
        <v>0</v>
      </c>
      <c r="D28" s="160">
        <f>IF(F28&gt;H28,1,0)</f>
        <v>0</v>
      </c>
      <c r="E28" s="602"/>
      <c r="F28" s="469">
        <f>IF(AND(AI7=0,AG7=0),"",AI7)</f>
      </c>
      <c r="G28" s="470" t="s">
        <v>99</v>
      </c>
      <c r="H28" s="471">
        <f>IF(AND(AI7=0,AG7=0),"",AG7)</f>
      </c>
      <c r="I28" s="470">
        <f>IF(H28&gt;F28,1,0)</f>
        <v>0</v>
      </c>
      <c r="J28" s="466"/>
      <c r="K28" s="466">
        <f>SUM(H26:H30)</f>
        <v>0</v>
      </c>
      <c r="L28" s="505">
        <f>SUM(O26:O30)</f>
        <v>0</v>
      </c>
      <c r="M28" s="470">
        <f>IF(O28&gt;Q28,1,0)</f>
        <v>0</v>
      </c>
      <c r="N28" s="602"/>
      <c r="O28" s="469">
        <f>IF(AND(AG14=0,AI14=0),"",AI14)</f>
      </c>
      <c r="P28" s="470" t="s">
        <v>99</v>
      </c>
      <c r="Q28" s="471">
        <f>IF(AND(AG14=0,AI14=0),"",AG14)</f>
      </c>
      <c r="R28" s="470">
        <f>IF(Q28&gt;O28,1,0)</f>
        <v>0</v>
      </c>
      <c r="S28" s="466"/>
      <c r="T28" s="470">
        <f>SUM(Q26:Q30)</f>
        <v>0</v>
      </c>
      <c r="U28" s="504">
        <f>SUM(X26:X30)</f>
        <v>0</v>
      </c>
      <c r="V28" s="470">
        <f>IF(X28&gt;Z28,1,0)</f>
        <v>0</v>
      </c>
      <c r="W28" s="602"/>
      <c r="X28" s="469">
        <f>IF(AND(AG21=0,AI21=0),"",AI21)</f>
      </c>
      <c r="Y28" s="470" t="s">
        <v>99</v>
      </c>
      <c r="Z28" s="471">
        <f>IF(AND(AG21=0,AI21=0),"",AG21)</f>
      </c>
      <c r="AA28" s="470">
        <f>IF(Z28&gt;X28,1,0)</f>
        <v>0</v>
      </c>
      <c r="AB28" s="466"/>
      <c r="AC28" s="466">
        <f>SUM(Z26:Z30)</f>
        <v>0</v>
      </c>
      <c r="AD28" s="470"/>
      <c r="AE28" s="470"/>
      <c r="AF28" s="617"/>
      <c r="AG28" s="618"/>
      <c r="AH28" s="618"/>
      <c r="AI28" s="618"/>
      <c r="AJ28" s="618"/>
      <c r="AK28" s="619"/>
      <c r="AL28" s="150"/>
      <c r="AM28" s="152" t="s">
        <v>18</v>
      </c>
      <c r="AN28" s="424"/>
      <c r="AO28" s="461">
        <f>C30+L30+U30+AD30</f>
        <v>0</v>
      </c>
      <c r="AP28" s="461">
        <f>(AS28*2)+AT28</f>
        <v>0</v>
      </c>
      <c r="AQ28" s="462"/>
      <c r="AR28" s="462"/>
      <c r="AS28" s="461">
        <f>C26+L26+U26+AD26</f>
        <v>0</v>
      </c>
      <c r="AT28" s="461">
        <f>K26+T26+AC26+AL26-AU28</f>
        <v>0</v>
      </c>
      <c r="AU28" s="463">
        <f>C27+L27+U27</f>
        <v>0</v>
      </c>
      <c r="AV28" s="463">
        <f>F31+O31+X31+AG31</f>
        <v>0</v>
      </c>
      <c r="AW28" s="461">
        <f>H31+Q31+Z31+AI31</f>
        <v>0</v>
      </c>
      <c r="AX28" s="476" t="str">
        <f>IF(AY28=100,"MAX",AY28)</f>
        <v>MAX</v>
      </c>
      <c r="AY28" s="477">
        <f>IF(ISERROR(AV28/AW28),100,(AV28/AW28))</f>
        <v>100</v>
      </c>
      <c r="AZ28" s="478"/>
      <c r="BA28" s="478"/>
      <c r="BB28" s="461">
        <f>C28+L28+U28+AD28</f>
        <v>0</v>
      </c>
      <c r="BC28" s="461">
        <f>K28+T28+AC28+AL28</f>
        <v>0</v>
      </c>
      <c r="BD28" s="464">
        <f>IF(ISERROR(BB28/BC28),0,(BB28/BC28))</f>
        <v>0</v>
      </c>
      <c r="BE28" s="433"/>
      <c r="BF28" s="433"/>
      <c r="BG28" s="434">
        <f>RANK(BD28,$BD$6:$BD$31)</f>
        <v>8</v>
      </c>
    </row>
    <row r="29" spans="1:59" ht="21" customHeight="1">
      <c r="A29" s="595"/>
      <c r="B29" s="598"/>
      <c r="C29" s="162"/>
      <c r="D29" s="160">
        <f>IF(F29&gt;H29,1,0)</f>
        <v>0</v>
      </c>
      <c r="E29" s="602"/>
      <c r="F29" s="469">
        <f>IF(AND(AI8=0,AG8=0),"",AI8)</f>
      </c>
      <c r="G29" s="470" t="s">
        <v>99</v>
      </c>
      <c r="H29" s="471">
        <f>IF(AND(AI8=0,AG8=0),"",AG8)</f>
      </c>
      <c r="I29" s="470">
        <f>IF(H29&gt;F29,1,0)</f>
        <v>0</v>
      </c>
      <c r="J29" s="466"/>
      <c r="K29" s="466"/>
      <c r="L29" s="470"/>
      <c r="M29" s="470">
        <f>IF(O29&gt;Q29,1,0)</f>
        <v>0</v>
      </c>
      <c r="N29" s="602"/>
      <c r="O29" s="469">
        <f>IF(AND(AG15=0,AI15=0),"",AI15)</f>
      </c>
      <c r="P29" s="470" t="s">
        <v>99</v>
      </c>
      <c r="Q29" s="471">
        <f>IF(AND(AG15=0,AI15=0),"",AG15)</f>
      </c>
      <c r="R29" s="470">
        <f>IF(Q29&gt;O29,1,0)</f>
        <v>0</v>
      </c>
      <c r="S29" s="466"/>
      <c r="T29" s="470"/>
      <c r="U29" s="506"/>
      <c r="V29" s="470">
        <f>IF(X29&gt;Z29,1,0)</f>
        <v>0</v>
      </c>
      <c r="W29" s="602"/>
      <c r="X29" s="469">
        <f>IF(AND(AG22=0,AI22=0),"",AI22)</f>
      </c>
      <c r="Y29" s="470" t="s">
        <v>99</v>
      </c>
      <c r="Z29" s="471">
        <f>IF(AND(AG22=0,AI22=0),"",AG22)</f>
      </c>
      <c r="AA29" s="470">
        <f>IF(Z29&gt;X29,1,0)</f>
        <v>0</v>
      </c>
      <c r="AB29" s="466"/>
      <c r="AC29" s="466"/>
      <c r="AD29" s="470"/>
      <c r="AE29" s="470"/>
      <c r="AF29" s="617"/>
      <c r="AG29" s="618"/>
      <c r="AH29" s="618"/>
      <c r="AI29" s="618"/>
      <c r="AJ29" s="618"/>
      <c r="AK29" s="619"/>
      <c r="AL29" s="150"/>
      <c r="AM29" s="153"/>
      <c r="AN29" s="424"/>
      <c r="AO29" s="461"/>
      <c r="AP29" s="461"/>
      <c r="AQ29" s="462"/>
      <c r="AR29" s="462"/>
      <c r="AS29" s="461"/>
      <c r="AT29" s="461"/>
      <c r="AU29" s="463"/>
      <c r="AV29" s="463"/>
      <c r="AW29" s="461"/>
      <c r="AX29" s="464"/>
      <c r="AY29" s="477"/>
      <c r="AZ29" s="478"/>
      <c r="BA29" s="478"/>
      <c r="BB29" s="461"/>
      <c r="BC29" s="461"/>
      <c r="BD29" s="529"/>
      <c r="BE29" s="433"/>
      <c r="BF29" s="433"/>
      <c r="BG29" s="434"/>
    </row>
    <row r="30" spans="1:59" ht="21" customHeight="1">
      <c r="A30" s="595"/>
      <c r="B30" s="598"/>
      <c r="C30" s="162">
        <f>IF(F31=H31,0,1)</f>
        <v>0</v>
      </c>
      <c r="D30" s="160">
        <f>IF(F30&gt;H30,1,0)</f>
        <v>0</v>
      </c>
      <c r="E30" s="602"/>
      <c r="F30" s="469">
        <f>IF(AND(AI9=0,AG9=0),"",AI9)</f>
      </c>
      <c r="G30" s="470" t="s">
        <v>99</v>
      </c>
      <c r="H30" s="471">
        <f>IF(AND(AI9=0,AG9=0),"",AG9)</f>
      </c>
      <c r="I30" s="470">
        <f>IF(H30&gt;F30,1,0)</f>
        <v>0</v>
      </c>
      <c r="J30" s="466"/>
      <c r="K30" s="466"/>
      <c r="L30" s="470">
        <f>IF(O31=Q31,0,1)</f>
        <v>0</v>
      </c>
      <c r="M30" s="470">
        <f>IF(O30&gt;Q30,1,0)</f>
        <v>0</v>
      </c>
      <c r="N30" s="602"/>
      <c r="O30" s="469">
        <f>IF(AND(AG16=0,AI16=0),"",AI16)</f>
      </c>
      <c r="P30" s="470" t="s">
        <v>99</v>
      </c>
      <c r="Q30" s="471">
        <f>IF(AND(AG16=0,AI16=0),"",AG16)</f>
      </c>
      <c r="R30" s="470">
        <f>IF(Q30&gt;O30,1,0)</f>
        <v>0</v>
      </c>
      <c r="S30" s="466"/>
      <c r="T30" s="470"/>
      <c r="U30" s="506">
        <f>IF(X31=Z31,0,1)</f>
        <v>0</v>
      </c>
      <c r="V30" s="470">
        <f>IF(X30&gt;Z30,1,0)</f>
        <v>0</v>
      </c>
      <c r="W30" s="602"/>
      <c r="X30" s="469">
        <f>IF(AND(AG23=0,AI23=0),"",AI23)</f>
      </c>
      <c r="Y30" s="470" t="s">
        <v>99</v>
      </c>
      <c r="Z30" s="471">
        <f>IF(AND(AG23=0,AI23=0),"",AG23)</f>
      </c>
      <c r="AA30" s="470">
        <f>IF(Z30&gt;X30,1,0)</f>
        <v>0</v>
      </c>
      <c r="AB30" s="466"/>
      <c r="AC30" s="466"/>
      <c r="AD30" s="470"/>
      <c r="AE30" s="470"/>
      <c r="AF30" s="617"/>
      <c r="AG30" s="618"/>
      <c r="AH30" s="618"/>
      <c r="AI30" s="618"/>
      <c r="AJ30" s="618"/>
      <c r="AK30" s="619"/>
      <c r="AL30" s="150"/>
      <c r="AM30" s="153"/>
      <c r="AN30" s="424"/>
      <c r="AO30" s="461"/>
      <c r="AP30" s="461"/>
      <c r="AQ30" s="462"/>
      <c r="AR30" s="462"/>
      <c r="AS30" s="461"/>
      <c r="AT30" s="461"/>
      <c r="AU30" s="463"/>
      <c r="AV30" s="463"/>
      <c r="AW30" s="461"/>
      <c r="AX30" s="464"/>
      <c r="AY30" s="477"/>
      <c r="AZ30" s="478"/>
      <c r="BA30" s="478"/>
      <c r="BB30" s="461"/>
      <c r="BC30" s="461"/>
      <c r="BD30" s="529"/>
      <c r="BE30" s="433"/>
      <c r="BF30" s="433"/>
      <c r="BG30" s="434"/>
    </row>
    <row r="31" spans="1:63" s="11" customFormat="1" ht="21" customHeight="1">
      <c r="A31" s="596"/>
      <c r="B31" s="599"/>
      <c r="C31" s="163"/>
      <c r="D31" s="164"/>
      <c r="E31" s="508"/>
      <c r="F31" s="509">
        <f>SUM(D26:D30)</f>
        <v>0</v>
      </c>
      <c r="G31" s="509" t="str">
        <f>AH10</f>
        <v>-</v>
      </c>
      <c r="H31" s="509">
        <f>SUM(I26:I30)</f>
        <v>0</v>
      </c>
      <c r="I31" s="509"/>
      <c r="J31" s="510"/>
      <c r="K31" s="510"/>
      <c r="L31" s="509"/>
      <c r="M31" s="509"/>
      <c r="N31" s="511"/>
      <c r="O31" s="509">
        <f>SUM(M26:M30)</f>
        <v>0</v>
      </c>
      <c r="P31" s="509" t="str">
        <f>AH17</f>
        <v>-</v>
      </c>
      <c r="Q31" s="509">
        <f>SUM(R26:R30)</f>
        <v>0</v>
      </c>
      <c r="R31" s="509"/>
      <c r="S31" s="510"/>
      <c r="T31" s="509"/>
      <c r="U31" s="512"/>
      <c r="V31" s="509"/>
      <c r="W31" s="511"/>
      <c r="X31" s="509">
        <f>SUM(V26:V30)</f>
        <v>0</v>
      </c>
      <c r="Y31" s="509" t="str">
        <f>AH24</f>
        <v>-</v>
      </c>
      <c r="Z31" s="509">
        <f>SUM(AA26:AA30)</f>
        <v>0</v>
      </c>
      <c r="AA31" s="513"/>
      <c r="AB31" s="514"/>
      <c r="AC31" s="514"/>
      <c r="AD31" s="513"/>
      <c r="AE31" s="513"/>
      <c r="AF31" s="620"/>
      <c r="AG31" s="621"/>
      <c r="AH31" s="621"/>
      <c r="AI31" s="621"/>
      <c r="AJ31" s="621"/>
      <c r="AK31" s="622"/>
      <c r="AL31" s="169"/>
      <c r="AM31" s="170" t="s">
        <v>101</v>
      </c>
      <c r="AN31" s="515">
        <f>AR31*100+BA31*10+BF31</f>
        <v>113</v>
      </c>
      <c r="AO31" s="487">
        <f>SUM(AO26:AO28)</f>
        <v>3</v>
      </c>
      <c r="AP31" s="487">
        <f>SUM(AP26:AP28)</f>
        <v>6</v>
      </c>
      <c r="AQ31" s="516">
        <f>AP31</f>
        <v>6</v>
      </c>
      <c r="AR31" s="516">
        <f>RANK(AQ31,$AQ$10:$AQ$31)</f>
        <v>1</v>
      </c>
      <c r="AS31" s="487">
        <f>SUM(AS26:AS28)</f>
        <v>3</v>
      </c>
      <c r="AT31" s="487">
        <f>SUM(AT26:AT28)</f>
        <v>0</v>
      </c>
      <c r="AU31" s="487">
        <f>SUM(AU26:AU28)</f>
        <v>0</v>
      </c>
      <c r="AV31" s="487">
        <f>SUM(AV26:AV28)</f>
        <v>9</v>
      </c>
      <c r="AW31" s="487">
        <f>SUM(AW26:AW28)</f>
        <v>0</v>
      </c>
      <c r="AX31" s="517" t="str">
        <f>IF(AY31=100,"MAX",AY31)</f>
        <v>MAX</v>
      </c>
      <c r="AY31" s="518">
        <f>IF(ISERROR(AV31/AW31),100,(AV31/AW31))</f>
        <v>100</v>
      </c>
      <c r="AZ31" s="489">
        <f>AY31</f>
        <v>100</v>
      </c>
      <c r="BA31" s="490">
        <f>RANK(AZ31,$AZ$10:$AZ$31)</f>
        <v>1</v>
      </c>
      <c r="BB31" s="487">
        <f>SUM(BB26:BB28)</f>
        <v>225</v>
      </c>
      <c r="BC31" s="487">
        <f>SUM(BC26:BC28)</f>
        <v>173</v>
      </c>
      <c r="BD31" s="532">
        <f>IF(ISERROR(BB31/BC31),0,(BB31/BC31))</f>
        <v>1.300578034682081</v>
      </c>
      <c r="BE31" s="433">
        <f>BD31</f>
        <v>1.300578034682081</v>
      </c>
      <c r="BF31" s="435">
        <f>RANK(BE31,$BE$10:$BE$31)</f>
        <v>3</v>
      </c>
      <c r="BG31" s="436"/>
      <c r="BH31" s="173"/>
      <c r="BI31" s="132"/>
      <c r="BJ31" s="130"/>
      <c r="BK31" s="130"/>
    </row>
    <row r="32" spans="1:63" s="11" customFormat="1" ht="14.25" customHeight="1">
      <c r="A32" s="72"/>
      <c r="B32" s="520"/>
      <c r="C32" s="9"/>
      <c r="D32" s="9"/>
      <c r="E32" s="9"/>
      <c r="F32" s="450"/>
      <c r="G32" s="8"/>
      <c r="H32" s="450"/>
      <c r="I32" s="9"/>
      <c r="J32" s="9"/>
      <c r="K32" s="9"/>
      <c r="L32" s="9"/>
      <c r="M32" s="9"/>
      <c r="O32" s="450"/>
      <c r="P32" s="8"/>
      <c r="Q32" s="450"/>
      <c r="R32" s="9"/>
      <c r="S32" s="9"/>
      <c r="T32" s="9"/>
      <c r="U32" s="9"/>
      <c r="V32" s="9"/>
      <c r="X32" s="450"/>
      <c r="Y32" s="8"/>
      <c r="Z32" s="450"/>
      <c r="AA32" s="9"/>
      <c r="AB32" s="9"/>
      <c r="AC32" s="9"/>
      <c r="AD32" s="8"/>
      <c r="AE32" s="8"/>
      <c r="AF32" s="2"/>
      <c r="AG32" s="449"/>
      <c r="AH32" s="2"/>
      <c r="AI32" s="449"/>
      <c r="AJ32" s="2"/>
      <c r="AK32" s="2"/>
      <c r="AL32" s="8"/>
      <c r="AM32" s="74"/>
      <c r="AN32" s="74"/>
      <c r="AO32" s="7"/>
      <c r="AP32" s="7"/>
      <c r="AQ32" s="7"/>
      <c r="AR32" s="7"/>
      <c r="AS32" s="7"/>
      <c r="AT32" s="7"/>
      <c r="AU32" s="7"/>
      <c r="AV32" s="7"/>
      <c r="AW32" s="7"/>
      <c r="AX32" s="19"/>
      <c r="AY32" s="19"/>
      <c r="AZ32" s="19"/>
      <c r="BA32" s="19"/>
      <c r="BB32" s="7"/>
      <c r="BC32" s="7"/>
      <c r="BD32" s="19"/>
      <c r="BE32" s="19"/>
      <c r="BF32" s="19"/>
      <c r="BG32" s="75"/>
      <c r="BH32" s="173"/>
      <c r="BI32" s="132"/>
      <c r="BJ32" s="130"/>
      <c r="BK32" s="130"/>
    </row>
    <row r="33" spans="1:7" ht="21">
      <c r="A33" s="613" t="s">
        <v>31</v>
      </c>
      <c r="B33" s="613"/>
      <c r="C33" s="613"/>
      <c r="D33" s="613"/>
      <c r="E33" s="613"/>
      <c r="F33" s="613"/>
      <c r="G33" s="613"/>
    </row>
    <row r="34" spans="1:59" ht="21">
      <c r="A34" s="519"/>
      <c r="B34" s="527" t="s">
        <v>32</v>
      </c>
      <c r="C34" s="522"/>
      <c r="D34" s="522"/>
      <c r="E34" s="522" t="str">
        <f>'１次予測'!B5</f>
        <v>早稲田</v>
      </c>
      <c r="F34" s="523"/>
      <c r="G34" s="522"/>
      <c r="H34" s="523"/>
      <c r="I34" s="522"/>
      <c r="J34" s="522"/>
      <c r="L34" s="527" t="s">
        <v>34</v>
      </c>
      <c r="M34" s="522"/>
      <c r="P34" s="527" t="s">
        <v>35</v>
      </c>
      <c r="Q34" s="528" t="str">
        <f>'１次予測'!B8</f>
        <v>国士舘</v>
      </c>
      <c r="R34" s="522"/>
      <c r="S34" s="522"/>
      <c r="T34" s="522"/>
      <c r="U34" s="522"/>
      <c r="V34" s="522"/>
      <c r="AA34" s="522"/>
      <c r="AB34" s="522"/>
      <c r="AC34" s="522"/>
      <c r="AD34" s="522"/>
      <c r="AE34" s="522"/>
      <c r="AF34" s="527" t="s">
        <v>38</v>
      </c>
      <c r="AG34" s="528" t="str">
        <f>'１次予測'!B11</f>
        <v>都留文科</v>
      </c>
      <c r="AI34" s="523"/>
      <c r="AJ34" s="522"/>
      <c r="AK34" s="522"/>
      <c r="AL34" s="522"/>
      <c r="AN34" s="523"/>
      <c r="AP34" s="524"/>
      <c r="AQ34" s="524"/>
      <c r="AR34" s="524"/>
      <c r="AS34" s="524"/>
      <c r="AT34" s="524"/>
      <c r="AU34" s="524"/>
      <c r="AV34" s="524"/>
      <c r="AW34" s="524"/>
      <c r="AX34" s="525"/>
      <c r="AY34" s="524"/>
      <c r="AZ34" s="524"/>
      <c r="BA34" s="524"/>
      <c r="BB34" s="524"/>
      <c r="BC34" s="524"/>
      <c r="BD34" s="524"/>
      <c r="BE34" s="524"/>
      <c r="BF34" s="524"/>
      <c r="BG34" s="526"/>
    </row>
    <row r="35" spans="1:59" ht="21">
      <c r="A35" s="519"/>
      <c r="B35" s="527" t="s">
        <v>33</v>
      </c>
      <c r="C35" s="522"/>
      <c r="D35" s="522"/>
      <c r="E35" s="522" t="str">
        <f>'１次予測'!B6</f>
        <v>白鷗大</v>
      </c>
      <c r="F35" s="523"/>
      <c r="G35" s="522"/>
      <c r="H35" s="523"/>
      <c r="I35" s="522"/>
      <c r="J35" s="522"/>
      <c r="K35" s="522"/>
      <c r="L35" s="522"/>
      <c r="M35" s="522"/>
      <c r="P35" s="527" t="s">
        <v>36</v>
      </c>
      <c r="Q35" s="528" t="str">
        <f>'１次予測'!B9</f>
        <v>大東文化</v>
      </c>
      <c r="R35" s="522"/>
      <c r="S35" s="522"/>
      <c r="T35" s="522"/>
      <c r="U35" s="522"/>
      <c r="V35" s="522"/>
      <c r="AA35" s="522"/>
      <c r="AB35" s="522"/>
      <c r="AC35" s="522"/>
      <c r="AD35" s="522"/>
      <c r="AE35" s="522"/>
      <c r="AF35" s="527" t="s">
        <v>39</v>
      </c>
      <c r="AG35" s="528" t="str">
        <f>'１次予測'!B12</f>
        <v>神奈川</v>
      </c>
      <c r="AI35" s="523"/>
      <c r="AJ35" s="522"/>
      <c r="AK35" s="522"/>
      <c r="AL35" s="522"/>
      <c r="AN35" s="523"/>
      <c r="AP35" s="524"/>
      <c r="AQ35" s="524"/>
      <c r="AR35" s="524"/>
      <c r="AS35" s="524"/>
      <c r="AT35" s="524"/>
      <c r="AU35" s="524"/>
      <c r="AV35" s="524"/>
      <c r="AW35" s="524"/>
      <c r="AX35" s="525"/>
      <c r="AY35" s="524"/>
      <c r="AZ35" s="524"/>
      <c r="BA35" s="524"/>
      <c r="BB35" s="524"/>
      <c r="BC35" s="524"/>
      <c r="BD35" s="524"/>
      <c r="BE35" s="524"/>
      <c r="BF35" s="524"/>
      <c r="BG35" s="526"/>
    </row>
    <row r="36" spans="2:59" ht="21">
      <c r="B36" s="527" t="s">
        <v>34</v>
      </c>
      <c r="D36" s="527" t="s">
        <v>34</v>
      </c>
      <c r="E36" s="522" t="str">
        <f>'１次予測'!B7</f>
        <v>日本大</v>
      </c>
      <c r="G36" s="522"/>
      <c r="H36" s="523"/>
      <c r="I36" s="522"/>
      <c r="J36" s="522"/>
      <c r="K36" s="522"/>
      <c r="L36" s="522"/>
      <c r="M36" s="522"/>
      <c r="P36" s="527" t="s">
        <v>37</v>
      </c>
      <c r="Q36" s="528" t="str">
        <f>'１次予測'!B10</f>
        <v>桜美林</v>
      </c>
      <c r="R36" s="522"/>
      <c r="S36" s="522"/>
      <c r="T36" s="522"/>
      <c r="U36" s="522"/>
      <c r="V36" s="522"/>
      <c r="AA36" s="522"/>
      <c r="AB36" s="522"/>
      <c r="AC36" s="522"/>
      <c r="AD36" s="522"/>
      <c r="AE36" s="522"/>
      <c r="AF36" s="527" t="s">
        <v>90</v>
      </c>
      <c r="AG36" s="528" t="str">
        <f>'１次予測'!B13</f>
        <v>敬愛大</v>
      </c>
      <c r="AH36" s="522"/>
      <c r="AI36" s="523"/>
      <c r="AJ36" s="522"/>
      <c r="AK36" s="522"/>
      <c r="AL36" s="522"/>
      <c r="AM36" s="523"/>
      <c r="AN36" s="523"/>
      <c r="AO36" s="524"/>
      <c r="AP36" s="524"/>
      <c r="AQ36" s="524"/>
      <c r="AR36" s="524"/>
      <c r="AS36" s="524"/>
      <c r="AT36" s="524"/>
      <c r="AU36" s="524"/>
      <c r="AV36" s="524"/>
      <c r="BE36" s="524"/>
      <c r="BF36" s="524"/>
      <c r="BG36" s="526"/>
    </row>
    <row r="37" spans="1:59" ht="21">
      <c r="A37" s="519"/>
      <c r="B37" s="519"/>
      <c r="C37" s="522"/>
      <c r="D37" s="522"/>
      <c r="E37" s="522"/>
      <c r="F37" s="523"/>
      <c r="G37" s="522"/>
      <c r="H37" s="523"/>
      <c r="I37" s="522"/>
      <c r="J37" s="522"/>
      <c r="K37" s="522"/>
      <c r="L37" s="522"/>
      <c r="M37" s="522"/>
      <c r="N37" s="522"/>
      <c r="O37" s="523"/>
      <c r="P37" s="523"/>
      <c r="Q37" s="523"/>
      <c r="R37" s="522"/>
      <c r="S37" s="522"/>
      <c r="T37" s="522"/>
      <c r="U37" s="522"/>
      <c r="V37" s="522"/>
      <c r="AA37" s="522"/>
      <c r="AB37" s="522"/>
      <c r="AC37" s="522"/>
      <c r="AD37" s="522"/>
      <c r="AE37" s="522"/>
      <c r="AF37" s="527" t="s">
        <v>91</v>
      </c>
      <c r="AG37" s="528" t="str">
        <f>'１次予測'!B14</f>
        <v>武蔵短期</v>
      </c>
      <c r="AH37" s="522"/>
      <c r="AI37" s="523"/>
      <c r="AJ37" s="522"/>
      <c r="AK37" s="522"/>
      <c r="AL37" s="522"/>
      <c r="AM37" s="523"/>
      <c r="AN37" s="523"/>
      <c r="AO37" s="524"/>
      <c r="AP37" s="524"/>
      <c r="AQ37" s="524"/>
      <c r="AR37" s="524"/>
      <c r="AS37" s="524"/>
      <c r="AT37" s="524"/>
      <c r="AU37" s="524"/>
      <c r="AV37" s="524"/>
      <c r="AW37" s="612" t="s">
        <v>102</v>
      </c>
      <c r="AX37" s="612"/>
      <c r="AY37" s="612"/>
      <c r="AZ37" s="612"/>
      <c r="BA37" s="612"/>
      <c r="BB37" s="612"/>
      <c r="BC37" s="612"/>
      <c r="BD37" s="612"/>
      <c r="BE37" s="524"/>
      <c r="BF37" s="524"/>
      <c r="BG37" s="526"/>
    </row>
    <row r="38" ht="23.25">
      <c r="AF38" s="449"/>
    </row>
    <row r="39" spans="14:32" ht="23.25">
      <c r="N39" s="527"/>
      <c r="P39" s="523"/>
      <c r="AF39" s="449"/>
    </row>
    <row r="40" spans="14:32" ht="23.25">
      <c r="N40" s="527"/>
      <c r="P40" s="523"/>
      <c r="AF40" s="449"/>
    </row>
    <row r="41" spans="14:32" ht="23.25">
      <c r="N41" s="527"/>
      <c r="P41" s="523"/>
      <c r="AF41" s="449"/>
    </row>
    <row r="63" ht="38.25" customHeight="1"/>
  </sheetData>
  <sheetProtection/>
  <mergeCells count="32">
    <mergeCell ref="AF3:AK3"/>
    <mergeCell ref="AF25:AK31"/>
    <mergeCell ref="AF12:AF16"/>
    <mergeCell ref="W12:W16"/>
    <mergeCell ref="AF19:AF23"/>
    <mergeCell ref="W5:W9"/>
    <mergeCell ref="E19:E23"/>
    <mergeCell ref="B25:B31"/>
    <mergeCell ref="N11:S17"/>
    <mergeCell ref="E12:E16"/>
    <mergeCell ref="W18:AB24"/>
    <mergeCell ref="N3:S3"/>
    <mergeCell ref="A25:A31"/>
    <mergeCell ref="E26:E30"/>
    <mergeCell ref="B18:B24"/>
    <mergeCell ref="AF5:AF9"/>
    <mergeCell ref="W3:AB3"/>
    <mergeCell ref="AW37:BD37"/>
    <mergeCell ref="N26:N30"/>
    <mergeCell ref="W26:W30"/>
    <mergeCell ref="A33:G33"/>
    <mergeCell ref="B4:B10"/>
    <mergeCell ref="A11:A17"/>
    <mergeCell ref="B11:B17"/>
    <mergeCell ref="A18:A24"/>
    <mergeCell ref="A4:A10"/>
    <mergeCell ref="E3:J3"/>
    <mergeCell ref="A1:BD1"/>
    <mergeCell ref="A2:BD2"/>
    <mergeCell ref="N5:N9"/>
    <mergeCell ref="N19:N23"/>
    <mergeCell ref="E4:J10"/>
  </mergeCells>
  <dataValidations count="1">
    <dataValidation type="list" allowBlank="1" showInputMessage="1" showErrorMessage="1" sqref="P10 Y10 AH10 AH17 Y17 AH24">
      <formula1>$C$10:$C$11</formula1>
    </dataValidation>
  </dataValidations>
  <printOptions horizontalCentered="1"/>
  <pageMargins left="0" right="0" top="1.1811023622047245" bottom="0" header="0.5118110236220472" footer="0"/>
  <pageSetup horizontalDpi="300" verticalDpi="300" orientation="landscape" paperSize="9" scale="57" r:id="rId3"/>
  <colBreaks count="1" manualBreakCount="1">
    <brk id="56" max="36" man="1"/>
  </colBreaks>
  <legacyDrawing r:id="rId2"/>
</worksheet>
</file>

<file path=xl/worksheets/sheet7.xml><?xml version="1.0" encoding="utf-8"?>
<worksheet xmlns="http://schemas.openxmlformats.org/spreadsheetml/2006/main" xmlns:r="http://schemas.openxmlformats.org/officeDocument/2006/relationships">
  <sheetPr codeName="Sheet9"/>
  <dimension ref="A1:CD56"/>
  <sheetViews>
    <sheetView view="pageBreakPreview" zoomScale="49" zoomScaleNormal="46" zoomScaleSheetLayoutView="49" zoomScalePageLayoutView="0" workbookViewId="0" topLeftCell="A1">
      <selection activeCell="CA50" sqref="CA50"/>
    </sheetView>
  </sheetViews>
  <sheetFormatPr defaultColWidth="9.00390625" defaultRowHeight="13.5"/>
  <cols>
    <col min="1" max="1" width="10.625" style="0" bestFit="1" customWidth="1"/>
    <col min="2" max="2" width="18.25390625" style="0" bestFit="1" customWidth="1"/>
    <col min="3" max="4" width="3.50390625" style="0" hidden="1" customWidth="1"/>
    <col min="5" max="5" width="6.25390625" style="0" customWidth="1"/>
    <col min="6" max="6" width="4.75390625" style="447" bestFit="1" customWidth="1"/>
    <col min="7" max="7" width="6.25390625" style="0" bestFit="1" customWidth="1"/>
    <col min="8" max="8" width="4.75390625" style="447" bestFit="1" customWidth="1"/>
    <col min="9" max="9" width="4.75390625" style="0" hidden="1" customWidth="1"/>
    <col min="10" max="10" width="2.125" style="0" customWidth="1"/>
    <col min="11" max="13" width="4.75390625" style="0" hidden="1" customWidth="1"/>
    <col min="14" max="14" width="6.25390625" style="0" customWidth="1"/>
    <col min="15" max="15" width="4.75390625" style="447" bestFit="1" customWidth="1"/>
    <col min="16" max="16" width="6.25390625" style="0" bestFit="1" customWidth="1"/>
    <col min="17" max="17" width="4.75390625" style="447" bestFit="1" customWidth="1"/>
    <col min="18" max="18" width="4.75390625" style="0" hidden="1" customWidth="1"/>
    <col min="19" max="19" width="2.375" style="0" customWidth="1"/>
    <col min="20" max="22" width="4.75390625" style="0" hidden="1" customWidth="1"/>
    <col min="23" max="23" width="6.25390625" style="0" customWidth="1"/>
    <col min="24" max="24" width="4.75390625" style="447" bestFit="1" customWidth="1"/>
    <col min="25" max="25" width="6.25390625" style="0" bestFit="1" customWidth="1"/>
    <col min="26" max="26" width="4.75390625" style="447" bestFit="1" customWidth="1"/>
    <col min="27" max="27" width="4.75390625" style="0" hidden="1" customWidth="1"/>
    <col min="28" max="28" width="2.375" style="0" customWidth="1"/>
    <col min="29" max="31" width="4.75390625" style="0" hidden="1" customWidth="1"/>
    <col min="32" max="32" width="6.25390625" style="0" customWidth="1"/>
    <col min="33" max="33" width="4.75390625" style="447" bestFit="1" customWidth="1"/>
    <col min="34" max="34" width="6.25390625" style="0" bestFit="1" customWidth="1"/>
    <col min="35" max="35" width="4.75390625" style="447" bestFit="1" customWidth="1"/>
    <col min="36" max="36" width="4.75390625" style="0" hidden="1" customWidth="1"/>
    <col min="37" max="37" width="2.375" style="0" customWidth="1"/>
    <col min="38" max="40" width="4.75390625" style="0" hidden="1" customWidth="1"/>
    <col min="41" max="41" width="6.25390625" style="0" customWidth="1"/>
    <col min="42" max="42" width="4.75390625" style="447" bestFit="1" customWidth="1"/>
    <col min="43" max="43" width="6.25390625" style="0" bestFit="1" customWidth="1"/>
    <col min="44" max="44" width="4.75390625" style="447" bestFit="1" customWidth="1"/>
    <col min="45" max="45" width="4.75390625" style="0" hidden="1" customWidth="1"/>
    <col min="46" max="46" width="2.375" style="0" customWidth="1"/>
    <col min="47" max="49" width="4.75390625" style="0" hidden="1" customWidth="1"/>
    <col min="50" max="50" width="6.25390625" style="0" customWidth="1"/>
    <col min="51" max="51" width="4.75390625" style="447" bestFit="1" customWidth="1"/>
    <col min="52" max="52" width="6.25390625" style="0" bestFit="1" customWidth="1"/>
    <col min="53" max="53" width="4.75390625" style="447" bestFit="1" customWidth="1"/>
    <col min="54" max="54" width="4.75390625" style="0" hidden="1" customWidth="1"/>
    <col min="55" max="55" width="2.50390625" style="0" customWidth="1"/>
    <col min="56" max="56" width="3.50390625" style="0" hidden="1" customWidth="1"/>
    <col min="57" max="57" width="16.00390625" style="0" bestFit="1" customWidth="1"/>
    <col min="58" max="58" width="16.00390625" style="0" hidden="1" customWidth="1"/>
    <col min="61" max="61" width="6.50390625" style="0" hidden="1" customWidth="1"/>
    <col min="62" max="62" width="16.00390625" style="0" hidden="1" customWidth="1"/>
    <col min="63" max="64" width="6.00390625" style="0" bestFit="1" customWidth="1"/>
    <col min="66" max="67" width="8.75390625" style="0" bestFit="1" customWidth="1"/>
    <col min="68" max="68" width="12.125" style="0" bestFit="1" customWidth="1"/>
    <col min="69" max="69" width="14.125" style="0" hidden="1" customWidth="1"/>
    <col min="70" max="70" width="12.125" style="0" hidden="1" customWidth="1"/>
    <col min="71" max="71" width="21.00390625" style="0" hidden="1" customWidth="1"/>
    <col min="72" max="73" width="12.125" style="0" bestFit="1" customWidth="1"/>
    <col min="74" max="74" width="12.125" style="365" bestFit="1" customWidth="1"/>
    <col min="75" max="75" width="7.50390625" style="0" hidden="1" customWidth="1"/>
    <col min="76" max="76" width="3.50390625" style="0" hidden="1" customWidth="1"/>
    <col min="77" max="77" width="12.00390625" style="0" hidden="1" customWidth="1"/>
    <col min="78" max="78" width="11.875" style="173" customWidth="1"/>
    <col min="79" max="79" width="17.25390625" style="132" bestFit="1" customWidth="1"/>
  </cols>
  <sheetData>
    <row r="1" spans="1:79" s="293" customFormat="1" ht="69" customHeight="1">
      <c r="A1" s="660" t="str">
        <f>'[1]1次星取'!A1:DC1</f>
        <v>平成２０年度秋季関東大学女子１部バレーボールリーグ戦</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c r="AF1" s="660"/>
      <c r="AG1" s="660"/>
      <c r="AH1" s="660"/>
      <c r="AI1" s="660"/>
      <c r="AJ1" s="660"/>
      <c r="AK1" s="660"/>
      <c r="AL1" s="660"/>
      <c r="AM1" s="660"/>
      <c r="AN1" s="660"/>
      <c r="AO1" s="660"/>
      <c r="AP1" s="660"/>
      <c r="AQ1" s="660"/>
      <c r="AR1" s="660"/>
      <c r="AS1" s="660"/>
      <c r="AT1" s="660"/>
      <c r="AU1" s="660"/>
      <c r="AV1" s="660"/>
      <c r="AW1" s="660"/>
      <c r="AX1" s="660"/>
      <c r="AY1" s="660"/>
      <c r="AZ1" s="660"/>
      <c r="BA1" s="660"/>
      <c r="BB1" s="660"/>
      <c r="BC1" s="660"/>
      <c r="BD1" s="660"/>
      <c r="BE1" s="660"/>
      <c r="BF1" s="660"/>
      <c r="BG1" s="660"/>
      <c r="BH1" s="660"/>
      <c r="BI1" s="660"/>
      <c r="BJ1" s="660"/>
      <c r="BK1" s="660"/>
      <c r="BL1" s="660"/>
      <c r="BM1" s="660"/>
      <c r="BN1" s="660"/>
      <c r="BO1" s="660"/>
      <c r="BP1" s="660"/>
      <c r="BQ1" s="660"/>
      <c r="BR1" s="660"/>
      <c r="BS1" s="660"/>
      <c r="BT1" s="660"/>
      <c r="BU1" s="660"/>
      <c r="BV1" s="660"/>
      <c r="BZ1" s="294"/>
      <c r="CA1" s="295"/>
    </row>
    <row r="2" spans="1:79" s="296" customFormat="1" ht="69" customHeight="1">
      <c r="A2" s="661" t="s">
        <v>41</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c r="AN2" s="661"/>
      <c r="AO2" s="661"/>
      <c r="AP2" s="661"/>
      <c r="AQ2" s="661"/>
      <c r="AR2" s="661"/>
      <c r="AS2" s="661"/>
      <c r="AT2" s="661"/>
      <c r="AU2" s="661"/>
      <c r="AV2" s="661"/>
      <c r="AW2" s="661"/>
      <c r="AX2" s="661"/>
      <c r="AY2" s="661"/>
      <c r="AZ2" s="661"/>
      <c r="BA2" s="661"/>
      <c r="BB2" s="661"/>
      <c r="BC2" s="661"/>
      <c r="BD2" s="661"/>
      <c r="BE2" s="661"/>
      <c r="BF2" s="661"/>
      <c r="BG2" s="661"/>
      <c r="BH2" s="661"/>
      <c r="BI2" s="661"/>
      <c r="BJ2" s="661"/>
      <c r="BK2" s="661"/>
      <c r="BL2" s="661"/>
      <c r="BM2" s="661"/>
      <c r="BN2" s="661"/>
      <c r="BO2" s="661"/>
      <c r="BP2" s="661"/>
      <c r="BQ2" s="661"/>
      <c r="BR2" s="661"/>
      <c r="BS2" s="661"/>
      <c r="BT2" s="661"/>
      <c r="BU2" s="661"/>
      <c r="BV2" s="661"/>
      <c r="BZ2" s="297"/>
      <c r="CA2" s="298"/>
    </row>
    <row r="3" spans="1:82" s="1" customFormat="1" ht="37.5" customHeight="1">
      <c r="A3" s="299" t="s">
        <v>11</v>
      </c>
      <c r="B3" s="300" t="s">
        <v>19</v>
      </c>
      <c r="C3" s="136"/>
      <c r="D3" s="137"/>
      <c r="E3" s="657" t="str">
        <f>'決勝入力 '!B6</f>
        <v>大東文化</v>
      </c>
      <c r="F3" s="658"/>
      <c r="G3" s="658"/>
      <c r="H3" s="658"/>
      <c r="I3" s="658"/>
      <c r="J3" s="659"/>
      <c r="K3" s="302"/>
      <c r="L3" s="303"/>
      <c r="M3" s="304"/>
      <c r="N3" s="657" t="str">
        <f>'決勝入力 '!B7</f>
        <v>桜美林</v>
      </c>
      <c r="O3" s="658"/>
      <c r="P3" s="658"/>
      <c r="Q3" s="658"/>
      <c r="R3" s="658"/>
      <c r="S3" s="659"/>
      <c r="T3" s="302"/>
      <c r="U3" s="303"/>
      <c r="V3" s="304"/>
      <c r="W3" s="657" t="str">
        <f>'決勝入力 '!B8</f>
        <v>都留文科</v>
      </c>
      <c r="X3" s="658"/>
      <c r="Y3" s="658"/>
      <c r="Z3" s="658"/>
      <c r="AA3" s="658"/>
      <c r="AB3" s="659"/>
      <c r="AC3" s="302"/>
      <c r="AD3" s="305"/>
      <c r="AE3" s="304"/>
      <c r="AF3" s="657" t="str">
        <f>'決勝入力 '!B9</f>
        <v>神奈川</v>
      </c>
      <c r="AG3" s="658"/>
      <c r="AH3" s="658"/>
      <c r="AI3" s="658"/>
      <c r="AJ3" s="658"/>
      <c r="AK3" s="659"/>
      <c r="AL3" s="306"/>
      <c r="AM3" s="307"/>
      <c r="AN3" s="306"/>
      <c r="AO3" s="657" t="str">
        <f>'決勝入力 '!B10</f>
        <v>敬愛大</v>
      </c>
      <c r="AP3" s="658"/>
      <c r="AQ3" s="658"/>
      <c r="AR3" s="658"/>
      <c r="AS3" s="658"/>
      <c r="AT3" s="659"/>
      <c r="AU3" s="306"/>
      <c r="AV3" s="307"/>
      <c r="AW3" s="306"/>
      <c r="AX3" s="657" t="str">
        <f>'決勝入力 '!B11</f>
        <v>武蔵短期</v>
      </c>
      <c r="AY3" s="658"/>
      <c r="AZ3" s="658"/>
      <c r="BA3" s="658"/>
      <c r="BB3" s="658"/>
      <c r="BC3" s="659"/>
      <c r="BD3" s="308"/>
      <c r="BE3" s="301"/>
      <c r="BF3" s="402" t="s">
        <v>12</v>
      </c>
      <c r="BG3" s="309" t="s">
        <v>0</v>
      </c>
      <c r="BH3" s="309" t="s">
        <v>1</v>
      </c>
      <c r="BI3" s="407"/>
      <c r="BJ3" s="407" t="s">
        <v>13</v>
      </c>
      <c r="BK3" s="309" t="s">
        <v>2</v>
      </c>
      <c r="BL3" s="309" t="s">
        <v>3</v>
      </c>
      <c r="BM3" s="310" t="s">
        <v>51</v>
      </c>
      <c r="BN3" s="310" t="s">
        <v>4</v>
      </c>
      <c r="BO3" s="309" t="s">
        <v>5</v>
      </c>
      <c r="BP3" s="311" t="s">
        <v>9</v>
      </c>
      <c r="BQ3" s="413" t="s">
        <v>9</v>
      </c>
      <c r="BR3" s="407"/>
      <c r="BS3" s="414" t="s">
        <v>14</v>
      </c>
      <c r="BT3" s="312" t="s">
        <v>6</v>
      </c>
      <c r="BU3" s="312" t="s">
        <v>7</v>
      </c>
      <c r="BV3" s="309" t="s">
        <v>8</v>
      </c>
      <c r="BW3" s="18"/>
      <c r="BX3" s="18"/>
      <c r="BY3" s="16" t="s">
        <v>15</v>
      </c>
      <c r="BZ3" s="401"/>
      <c r="CA3" s="71"/>
      <c r="CB3" s="135"/>
      <c r="CC3" s="28"/>
      <c r="CD3" s="28"/>
    </row>
    <row r="4" spans="1:82" s="1" customFormat="1" ht="25.5" customHeight="1">
      <c r="A4" s="594">
        <f>RANK(BF10,$BF$7:$BF$31,1)+4</f>
        <v>6</v>
      </c>
      <c r="B4" s="627" t="str">
        <f>E3</f>
        <v>大東文化</v>
      </c>
      <c r="C4" s="34"/>
      <c r="D4" s="146"/>
      <c r="E4" s="648"/>
      <c r="F4" s="649"/>
      <c r="G4" s="649"/>
      <c r="H4" s="649"/>
      <c r="I4" s="649"/>
      <c r="J4" s="650"/>
      <c r="K4" s="313"/>
      <c r="L4" s="314"/>
      <c r="M4" s="315"/>
      <c r="N4" s="316"/>
      <c r="O4" s="442"/>
      <c r="P4" s="317"/>
      <c r="Q4" s="442"/>
      <c r="R4" s="317"/>
      <c r="S4" s="318"/>
      <c r="T4" s="318"/>
      <c r="U4" s="314"/>
      <c r="V4" s="315"/>
      <c r="W4" s="316"/>
      <c r="X4" s="442"/>
      <c r="Y4" s="317"/>
      <c r="Z4" s="442"/>
      <c r="AA4" s="317"/>
      <c r="AB4" s="318"/>
      <c r="AC4" s="318"/>
      <c r="AD4" s="319"/>
      <c r="AE4" s="320"/>
      <c r="AF4" s="321"/>
      <c r="AG4" s="448"/>
      <c r="AH4" s="320"/>
      <c r="AI4" s="448"/>
      <c r="AJ4" s="320"/>
      <c r="AK4" s="322"/>
      <c r="AL4" s="322"/>
      <c r="AM4" s="323"/>
      <c r="AN4" s="320"/>
      <c r="AO4" s="321"/>
      <c r="AP4" s="448"/>
      <c r="AQ4" s="320"/>
      <c r="AR4" s="448"/>
      <c r="AS4" s="320"/>
      <c r="AT4" s="322"/>
      <c r="AU4" s="320"/>
      <c r="AV4" s="324"/>
      <c r="AW4" s="320"/>
      <c r="AX4" s="320"/>
      <c r="AY4" s="448"/>
      <c r="AZ4" s="320"/>
      <c r="BA4" s="448"/>
      <c r="BB4" s="320"/>
      <c r="BC4" s="320"/>
      <c r="BD4" s="147"/>
      <c r="BE4" s="325"/>
      <c r="BF4" s="403"/>
      <c r="BG4" s="326"/>
      <c r="BH4" s="326"/>
      <c r="BI4" s="408"/>
      <c r="BJ4" s="408"/>
      <c r="BK4" s="326"/>
      <c r="BL4" s="326"/>
      <c r="BM4" s="155"/>
      <c r="BN4" s="155"/>
      <c r="BO4" s="326"/>
      <c r="BP4" s="327"/>
      <c r="BQ4" s="415"/>
      <c r="BR4" s="408"/>
      <c r="BS4" s="408"/>
      <c r="BT4" s="326"/>
      <c r="BU4" s="326"/>
      <c r="BV4" s="326"/>
      <c r="BW4" s="17"/>
      <c r="BX4" s="17"/>
      <c r="BY4" s="15"/>
      <c r="BZ4" s="328"/>
      <c r="CA4" s="329"/>
      <c r="CB4" s="135"/>
      <c r="CC4" s="28"/>
      <c r="CD4" s="28"/>
    </row>
    <row r="5" spans="1:82" s="3" customFormat="1" ht="25.5" customHeight="1">
      <c r="A5" s="595"/>
      <c r="B5" s="628"/>
      <c r="C5" s="149"/>
      <c r="D5" s="150"/>
      <c r="E5" s="651"/>
      <c r="F5" s="652"/>
      <c r="G5" s="652"/>
      <c r="H5" s="652"/>
      <c r="I5" s="652"/>
      <c r="J5" s="653"/>
      <c r="K5" s="330"/>
      <c r="L5" s="331">
        <f>IF(O10&gt;Q10,1,0)</f>
        <v>0</v>
      </c>
      <c r="M5" s="315">
        <f>IF(O5&gt;Q5,1,0)</f>
        <v>0</v>
      </c>
      <c r="N5" s="624">
        <f>IF(O10&gt;=3,"○",IF(Q10&gt;=3,"●",""))</f>
      </c>
      <c r="O5" s="443">
        <f>'決勝入力 '!U32</f>
      </c>
      <c r="P5" s="332" t="s">
        <v>88</v>
      </c>
      <c r="Q5" s="445">
        <f>'決勝入力 '!Y32</f>
      </c>
      <c r="R5" s="332">
        <f>IF(Q5&gt;O5,1,0)</f>
        <v>0</v>
      </c>
      <c r="S5" s="330"/>
      <c r="T5" s="330">
        <f>IF(O10&gt;=Q10,0,1)</f>
        <v>0</v>
      </c>
      <c r="U5" s="331">
        <f>IF(X10&gt;Z10,1,0)</f>
        <v>0</v>
      </c>
      <c r="V5" s="315">
        <f>IF(X5&gt;Z5,1,0)</f>
        <v>0</v>
      </c>
      <c r="W5" s="624">
        <f>IF(X10&gt;=3,"○",IF(Z10&gt;=3,"●",""))</f>
      </c>
      <c r="X5" s="443">
        <f>'決勝入力 '!U25</f>
      </c>
      <c r="Y5" s="332" t="s">
        <v>88</v>
      </c>
      <c r="Z5" s="445">
        <f>'決勝入力 '!Y25</f>
      </c>
      <c r="AA5" s="332">
        <f>IF(Z5&gt;X5,1,0)</f>
        <v>0</v>
      </c>
      <c r="AB5" s="330"/>
      <c r="AC5" s="330">
        <f>IF(X10&gt;=Z10,0,1)</f>
        <v>0</v>
      </c>
      <c r="AD5" s="331">
        <f>IF(AG10&gt;AI10,1,0)</f>
        <v>0</v>
      </c>
      <c r="AE5" s="317">
        <f>IF(AG5&gt;AI5,1,0)</f>
        <v>0</v>
      </c>
      <c r="AF5" s="624">
        <f>IF(AG10&gt;=3,"○",IF(AI10&gt;=3,"●",""))</f>
      </c>
      <c r="AG5" s="443">
        <f>'決勝入力 '!U18</f>
      </c>
      <c r="AH5" s="332" t="s">
        <v>88</v>
      </c>
      <c r="AI5" s="445">
        <f>'決勝入力 '!Y18</f>
      </c>
      <c r="AJ5" s="332">
        <f>IF(AI5&gt;AG5,1,0)</f>
        <v>0</v>
      </c>
      <c r="AK5" s="330"/>
      <c r="AL5" s="330">
        <f>IF(AG10&gt;=AI10,0,1)</f>
        <v>0</v>
      </c>
      <c r="AM5" s="331">
        <f>IF(AP10&gt;AR10,1,0)</f>
        <v>0</v>
      </c>
      <c r="AN5" s="332">
        <f>IF(AP5&gt;AR5,1,0)</f>
        <v>0</v>
      </c>
      <c r="AO5" s="624">
        <f>IF(AP10&gt;=3,"○",IF(AR10&gt;=3,"●",""))</f>
      </c>
      <c r="AP5" s="443">
        <f>'決勝入力 '!U11</f>
      </c>
      <c r="AQ5" s="332" t="s">
        <v>88</v>
      </c>
      <c r="AR5" s="445">
        <f>'決勝入力 '!Y11</f>
      </c>
      <c r="AS5" s="332">
        <f>IF(AR5&gt;AP5,1,0)</f>
        <v>0</v>
      </c>
      <c r="AT5" s="330"/>
      <c r="AU5" s="330">
        <f>IF(AP10&gt;=AR10,0,1)</f>
        <v>0</v>
      </c>
      <c r="AV5" s="331">
        <f>IF(AY10&gt;BA10,1,0)</f>
        <v>0</v>
      </c>
      <c r="AW5" s="332">
        <f>IF(AY5&gt;BA5,1,0)</f>
        <v>0</v>
      </c>
      <c r="AX5" s="624">
        <f>IF(AY10&gt;=3,"○",IF(BA10&gt;=3,"●",""))</f>
      </c>
      <c r="AY5" s="443">
        <f>'決勝入力 '!U4</f>
      </c>
      <c r="AZ5" s="332" t="s">
        <v>88</v>
      </c>
      <c r="BA5" s="445">
        <f>'決勝入力 '!Y4</f>
      </c>
      <c r="BB5" s="332">
        <f>IF(BA5&gt;AY5,1,0)</f>
        <v>0</v>
      </c>
      <c r="BC5" s="332"/>
      <c r="BD5" s="151">
        <f>IF(AY10&gt;=BA10,0,1)</f>
        <v>0</v>
      </c>
      <c r="BE5" s="333" t="s">
        <v>16</v>
      </c>
      <c r="BF5" s="404"/>
      <c r="BG5" s="326">
        <f>'１次予測'!D9</f>
        <v>3</v>
      </c>
      <c r="BH5" s="326">
        <f>'１次予測'!E9</f>
        <v>5</v>
      </c>
      <c r="BI5" s="409"/>
      <c r="BJ5" s="409"/>
      <c r="BK5" s="326">
        <f>'１次予測'!F9</f>
        <v>2</v>
      </c>
      <c r="BL5" s="326">
        <f>'１次予測'!G9</f>
        <v>1</v>
      </c>
      <c r="BM5" s="326">
        <f>'１次予測'!H9</f>
        <v>0</v>
      </c>
      <c r="BN5" s="326">
        <f>'１次予測'!J9</f>
        <v>8</v>
      </c>
      <c r="BO5" s="326">
        <f>'１次予測'!K9</f>
        <v>3</v>
      </c>
      <c r="BP5" s="327">
        <f>IF(BQ5=100,"MAX",BQ5)</f>
        <v>2.6666666666666665</v>
      </c>
      <c r="BQ5" s="416">
        <f>IF(ISERROR(BN5/BO5),100,(BN5/BO5))</f>
        <v>2.6666666666666665</v>
      </c>
      <c r="BR5" s="417"/>
      <c r="BS5" s="417"/>
      <c r="BT5" s="326">
        <f>'１次予測'!N9</f>
        <v>247</v>
      </c>
      <c r="BU5" s="326">
        <f>'１次予測'!O9</f>
        <v>192</v>
      </c>
      <c r="BV5" s="327">
        <f>IF(ISERROR(BT5/BU5),0,(BT5/BU5))</f>
        <v>1.2864583333333333</v>
      </c>
      <c r="BW5" s="12"/>
      <c r="BX5" s="12"/>
      <c r="BY5" s="6"/>
      <c r="CB5" s="132"/>
      <c r="CC5" s="130"/>
      <c r="CD5" s="130"/>
    </row>
    <row r="6" spans="1:82" s="3" customFormat="1" ht="25.5" customHeight="1">
      <c r="A6" s="595"/>
      <c r="B6" s="628"/>
      <c r="C6" s="149"/>
      <c r="D6" s="150"/>
      <c r="E6" s="651"/>
      <c r="F6" s="652"/>
      <c r="G6" s="652"/>
      <c r="H6" s="652"/>
      <c r="I6" s="652"/>
      <c r="J6" s="653"/>
      <c r="K6" s="330"/>
      <c r="L6" s="337">
        <f>IF(L5=1,0,IF(P10="棄",1,0))</f>
        <v>0</v>
      </c>
      <c r="M6" s="315">
        <f>IF(O6&gt;Q6,1,0)</f>
        <v>0</v>
      </c>
      <c r="N6" s="624"/>
      <c r="O6" s="443">
        <f>'決勝入力 '!U33</f>
      </c>
      <c r="P6" s="332" t="s">
        <v>88</v>
      </c>
      <c r="Q6" s="445">
        <f>'決勝入力 '!Y33</f>
      </c>
      <c r="R6" s="332">
        <f>IF(Q6&gt;O6,1,0)</f>
        <v>0</v>
      </c>
      <c r="S6" s="330"/>
      <c r="T6" s="330"/>
      <c r="U6" s="337">
        <f>IF(U5=1,0,IF(Y10="棄",1,0))</f>
        <v>0</v>
      </c>
      <c r="V6" s="315">
        <f>IF(X6&gt;Z6,1,0)</f>
        <v>0</v>
      </c>
      <c r="W6" s="624"/>
      <c r="X6" s="443">
        <f>'決勝入力 '!U26</f>
      </c>
      <c r="Y6" s="332" t="s">
        <v>88</v>
      </c>
      <c r="Z6" s="445">
        <f>'決勝入力 '!Y26</f>
      </c>
      <c r="AA6" s="332">
        <f>IF(Z6&gt;X6,1,0)</f>
        <v>0</v>
      </c>
      <c r="AB6" s="330"/>
      <c r="AC6" s="330"/>
      <c r="AD6" s="337">
        <f>IF(AD5=1,0,IF(AH10="棄",1,0))</f>
        <v>0</v>
      </c>
      <c r="AE6" s="332">
        <f>IF(AG6&gt;AI6,1,0)</f>
        <v>0</v>
      </c>
      <c r="AF6" s="624"/>
      <c r="AG6" s="443">
        <f>'決勝入力 '!U19</f>
      </c>
      <c r="AH6" s="332" t="s">
        <v>88</v>
      </c>
      <c r="AI6" s="445">
        <f>'決勝入力 '!Y19</f>
      </c>
      <c r="AJ6" s="332">
        <f>IF(AI6&gt;AG6,1,0)</f>
        <v>0</v>
      </c>
      <c r="AK6" s="330"/>
      <c r="AL6" s="330"/>
      <c r="AM6" s="337">
        <f>IF(AM5=1,0,IF(AQ10="棄",1,0))</f>
        <v>0</v>
      </c>
      <c r="AN6" s="332">
        <f>IF(AP6&gt;AR6,1,0)</f>
        <v>0</v>
      </c>
      <c r="AO6" s="624"/>
      <c r="AP6" s="443">
        <f>'決勝入力 '!U12</f>
      </c>
      <c r="AQ6" s="332" t="s">
        <v>88</v>
      </c>
      <c r="AR6" s="445">
        <f>'決勝入力 '!Y12</f>
      </c>
      <c r="AS6" s="332">
        <f>IF(AR6&gt;AP6,1,0)</f>
        <v>0</v>
      </c>
      <c r="AT6" s="330"/>
      <c r="AU6" s="332"/>
      <c r="AV6" s="337">
        <f>IF(AV5=1,0,IF(AZ10="棄",1,0))</f>
        <v>0</v>
      </c>
      <c r="AW6" s="332">
        <f>IF(AY6&gt;BA6,1,0)</f>
        <v>0</v>
      </c>
      <c r="AX6" s="624"/>
      <c r="AY6" s="443">
        <f>'決勝入力 '!U5</f>
      </c>
      <c r="AZ6" s="332" t="s">
        <v>88</v>
      </c>
      <c r="BA6" s="445">
        <f>'決勝入力 '!Y5</f>
      </c>
      <c r="BB6" s="332">
        <f>IF(BA6&gt;AY6,1,0)</f>
        <v>0</v>
      </c>
      <c r="BC6" s="332"/>
      <c r="BD6" s="150"/>
      <c r="BE6" s="333"/>
      <c r="BF6" s="404"/>
      <c r="BG6" s="326"/>
      <c r="BH6" s="326"/>
      <c r="BI6" s="408"/>
      <c r="BJ6" s="408"/>
      <c r="BK6" s="326"/>
      <c r="BL6" s="326"/>
      <c r="BM6" s="155"/>
      <c r="BN6" s="155"/>
      <c r="BO6" s="326"/>
      <c r="BP6" s="327"/>
      <c r="BQ6" s="416"/>
      <c r="BR6" s="417"/>
      <c r="BS6" s="417"/>
      <c r="BT6" s="326"/>
      <c r="BU6" s="326"/>
      <c r="BV6" s="533"/>
      <c r="BW6" s="12"/>
      <c r="BX6" s="12"/>
      <c r="BY6" s="6"/>
      <c r="CB6" s="132"/>
      <c r="CC6" s="130"/>
      <c r="CD6" s="130"/>
    </row>
    <row r="7" spans="1:82" s="3" customFormat="1" ht="25.5" customHeight="1">
      <c r="A7" s="595"/>
      <c r="B7" s="628"/>
      <c r="C7" s="149"/>
      <c r="D7" s="150"/>
      <c r="E7" s="651"/>
      <c r="F7" s="652"/>
      <c r="G7" s="652"/>
      <c r="H7" s="652"/>
      <c r="I7" s="652"/>
      <c r="J7" s="653"/>
      <c r="K7" s="330"/>
      <c r="L7" s="338">
        <f>SUM(O5:O9)</f>
        <v>0</v>
      </c>
      <c r="M7" s="315">
        <f>IF(O7&gt;Q7,1,0)</f>
        <v>0</v>
      </c>
      <c r="N7" s="624"/>
      <c r="O7" s="443">
        <f>'決勝入力 '!U34</f>
      </c>
      <c r="P7" s="332" t="s">
        <v>88</v>
      </c>
      <c r="Q7" s="445">
        <f>'決勝入力 '!Y34</f>
      </c>
      <c r="R7" s="332">
        <f>IF(Q7&gt;O7,1,0)</f>
        <v>0</v>
      </c>
      <c r="S7" s="330"/>
      <c r="T7" s="330">
        <f>SUM(Q5:Q9)</f>
        <v>0</v>
      </c>
      <c r="U7" s="338">
        <f>SUM(X5:X9)</f>
        <v>0</v>
      </c>
      <c r="V7" s="315">
        <f>IF(X7&gt;Z7,1,0)</f>
        <v>0</v>
      </c>
      <c r="W7" s="624"/>
      <c r="X7" s="443">
        <f>'決勝入力 '!U27</f>
      </c>
      <c r="Y7" s="332" t="s">
        <v>88</v>
      </c>
      <c r="Z7" s="445">
        <f>'決勝入力 '!Y27</f>
      </c>
      <c r="AA7" s="332">
        <f>IF(Z7&gt;X7,1,0)</f>
        <v>0</v>
      </c>
      <c r="AB7" s="330"/>
      <c r="AC7" s="330">
        <f>SUM(Z5:Z9)</f>
        <v>0</v>
      </c>
      <c r="AD7" s="339">
        <f>SUM(AG5:AG9)</f>
        <v>0</v>
      </c>
      <c r="AE7" s="332">
        <f>IF(AG7&gt;AI7,1,0)</f>
        <v>0</v>
      </c>
      <c r="AF7" s="624"/>
      <c r="AG7" s="443">
        <f>'決勝入力 '!U20</f>
      </c>
      <c r="AH7" s="332" t="s">
        <v>88</v>
      </c>
      <c r="AI7" s="445">
        <f>'決勝入力 '!Y20</f>
      </c>
      <c r="AJ7" s="332">
        <f>IF(AI7&gt;AG7,1,0)</f>
        <v>0</v>
      </c>
      <c r="AK7" s="330"/>
      <c r="AL7" s="330">
        <f>SUM(AI5:AI9)</f>
        <v>0</v>
      </c>
      <c r="AM7" s="332">
        <f>SUM(AP5:AP9)</f>
        <v>0</v>
      </c>
      <c r="AN7" s="332">
        <f>IF(AP7&gt;AR7,1,0)</f>
        <v>0</v>
      </c>
      <c r="AO7" s="624"/>
      <c r="AP7" s="443">
        <f>'決勝入力 '!U13</f>
      </c>
      <c r="AQ7" s="332" t="s">
        <v>88</v>
      </c>
      <c r="AR7" s="445">
        <f>'決勝入力 '!Y13</f>
      </c>
      <c r="AS7" s="332">
        <f>IF(AR7&gt;AP7,1,0)</f>
        <v>0</v>
      </c>
      <c r="AT7" s="330"/>
      <c r="AU7" s="332">
        <f>SUM(AR5:AR9)</f>
        <v>0</v>
      </c>
      <c r="AV7" s="339">
        <f>SUM(AY5:AY9)</f>
        <v>0</v>
      </c>
      <c r="AW7" s="332">
        <f>IF(AY7&gt;BA7,1,0)</f>
        <v>0</v>
      </c>
      <c r="AX7" s="624"/>
      <c r="AY7" s="443">
        <f>'決勝入力 '!U6</f>
      </c>
      <c r="AZ7" s="332" t="s">
        <v>88</v>
      </c>
      <c r="BA7" s="445">
        <f>'決勝入力 '!Y6</f>
      </c>
      <c r="BB7" s="332">
        <f>IF(BA7&gt;AY7,1,0)</f>
        <v>0</v>
      </c>
      <c r="BC7" s="332"/>
      <c r="BD7" s="150">
        <f>SUM(BA5:BA9)</f>
        <v>0</v>
      </c>
      <c r="BE7" s="333" t="s">
        <v>18</v>
      </c>
      <c r="BF7" s="404"/>
      <c r="BG7" s="326">
        <f>C9+AD9+AM9+AV9+U9+L9</f>
        <v>0</v>
      </c>
      <c r="BH7" s="326">
        <f>(BK7*2)+BL7</f>
        <v>0</v>
      </c>
      <c r="BI7" s="408"/>
      <c r="BJ7" s="408"/>
      <c r="BK7" s="326">
        <f>C5+AD5+AM5+AV5+U5+L5</f>
        <v>0</v>
      </c>
      <c r="BL7" s="326">
        <f>K5+AL5+AU5+BD5-BM7+T5+AC5</f>
        <v>0</v>
      </c>
      <c r="BM7" s="155">
        <f>AD6+AM6+AV6+U6+L6+C6</f>
        <v>0</v>
      </c>
      <c r="BN7" s="155">
        <f>F10+AG10+AP10+AY10+X10+O10</f>
        <v>0</v>
      </c>
      <c r="BO7" s="326">
        <f>H10+AI10+AR10+BA10+Q10+Z10</f>
        <v>0</v>
      </c>
      <c r="BP7" s="327" t="str">
        <f>IF(BQ7=100,"MAX",BQ7)</f>
        <v>MAX</v>
      </c>
      <c r="BQ7" s="416">
        <f>IF(ISERROR(BN7/BO7),100,(BN7/BO7))</f>
        <v>100</v>
      </c>
      <c r="BR7" s="417"/>
      <c r="BS7" s="417"/>
      <c r="BT7" s="326">
        <f>C7+AD7+AM7+AV7+U7+L7</f>
        <v>0</v>
      </c>
      <c r="BU7" s="326">
        <f>K7+AL7+AU7+BD7+AC7+T7</f>
        <v>0</v>
      </c>
      <c r="BV7" s="327">
        <f>IF(ISERROR(BT7/BU7),0,(BT7/BU7))</f>
        <v>0</v>
      </c>
      <c r="BW7" s="12"/>
      <c r="BX7" s="12"/>
      <c r="BY7" s="6">
        <f>RANK(BV7,$BV$7:$BV$45)</f>
        <v>12</v>
      </c>
      <c r="CB7" s="132"/>
      <c r="CC7" s="130"/>
      <c r="CD7" s="130"/>
    </row>
    <row r="8" spans="1:82" s="3" customFormat="1" ht="25.5" customHeight="1">
      <c r="A8" s="595"/>
      <c r="B8" s="628"/>
      <c r="C8" s="149"/>
      <c r="D8" s="150"/>
      <c r="E8" s="651"/>
      <c r="F8" s="652"/>
      <c r="G8" s="652"/>
      <c r="H8" s="652"/>
      <c r="I8" s="652"/>
      <c r="J8" s="653"/>
      <c r="K8" s="330"/>
      <c r="L8" s="314"/>
      <c r="M8" s="315">
        <f>IF(O8&gt;Q8,1,0)</f>
        <v>0</v>
      </c>
      <c r="N8" s="624"/>
      <c r="O8" s="443">
        <f>'決勝入力 '!U35</f>
      </c>
      <c r="P8" s="332" t="s">
        <v>88</v>
      </c>
      <c r="Q8" s="445">
        <f>'決勝入力 '!Y35</f>
      </c>
      <c r="R8" s="332">
        <f>IF(Q8&gt;O8,1,0)</f>
        <v>0</v>
      </c>
      <c r="S8" s="330"/>
      <c r="T8" s="330"/>
      <c r="U8" s="314"/>
      <c r="V8" s="315">
        <f>IF(X8&gt;Z8,1,0)</f>
        <v>0</v>
      </c>
      <c r="W8" s="624"/>
      <c r="X8" s="443">
        <f>'決勝入力 '!U28</f>
      </c>
      <c r="Y8" s="332" t="s">
        <v>88</v>
      </c>
      <c r="Z8" s="445">
        <f>'決勝入力 '!Y28</f>
      </c>
      <c r="AA8" s="332">
        <f>IF(Z8&gt;X8,1,0)</f>
        <v>0</v>
      </c>
      <c r="AB8" s="330"/>
      <c r="AC8" s="330"/>
      <c r="AD8" s="339"/>
      <c r="AE8" s="332">
        <f>IF(AG8&gt;AI8,1,0)</f>
        <v>0</v>
      </c>
      <c r="AF8" s="624"/>
      <c r="AG8" s="443">
        <f>'決勝入力 '!U21</f>
      </c>
      <c r="AH8" s="332" t="s">
        <v>88</v>
      </c>
      <c r="AI8" s="445">
        <f>'決勝入力 '!Y21</f>
      </c>
      <c r="AJ8" s="332">
        <f>IF(AI8&gt;AG8,1,0)</f>
        <v>0</v>
      </c>
      <c r="AK8" s="330"/>
      <c r="AL8" s="330"/>
      <c r="AM8" s="332"/>
      <c r="AN8" s="332">
        <f>IF(AP8&gt;AR8,1,0)</f>
        <v>0</v>
      </c>
      <c r="AO8" s="624"/>
      <c r="AP8" s="443">
        <f>'決勝入力 '!U14</f>
      </c>
      <c r="AQ8" s="332" t="s">
        <v>88</v>
      </c>
      <c r="AR8" s="445">
        <f>'決勝入力 '!Y14</f>
      </c>
      <c r="AS8" s="332">
        <f>IF(AR8&gt;AP8,1,0)</f>
        <v>0</v>
      </c>
      <c r="AT8" s="330"/>
      <c r="AU8" s="332"/>
      <c r="AV8" s="339"/>
      <c r="AW8" s="332">
        <f>IF(AY8&gt;BA8,1,0)</f>
        <v>0</v>
      </c>
      <c r="AX8" s="624"/>
      <c r="AY8" s="443">
        <f>'決勝入力 '!U7</f>
      </c>
      <c r="AZ8" s="332" t="s">
        <v>88</v>
      </c>
      <c r="BA8" s="445">
        <f>'決勝入力 '!Y7</f>
      </c>
      <c r="BB8" s="332">
        <f>IF(BA8&gt;AY8,1,0)</f>
        <v>0</v>
      </c>
      <c r="BC8" s="332"/>
      <c r="BD8" s="150"/>
      <c r="BE8" s="333"/>
      <c r="BF8" s="404"/>
      <c r="BG8" s="326"/>
      <c r="BH8" s="326"/>
      <c r="BI8" s="408"/>
      <c r="BJ8" s="408"/>
      <c r="BK8" s="326"/>
      <c r="BL8" s="326"/>
      <c r="BM8" s="155"/>
      <c r="BN8" s="155"/>
      <c r="BO8" s="326"/>
      <c r="BP8" s="327"/>
      <c r="BQ8" s="416"/>
      <c r="BR8" s="417"/>
      <c r="BS8" s="417"/>
      <c r="BT8" s="326"/>
      <c r="BU8" s="326"/>
      <c r="BV8" s="533"/>
      <c r="BW8" s="12"/>
      <c r="BX8" s="12"/>
      <c r="BY8" s="6"/>
      <c r="CB8" s="132"/>
      <c r="CC8" s="130"/>
      <c r="CD8" s="130"/>
    </row>
    <row r="9" spans="1:82" s="3" customFormat="1" ht="25.5" customHeight="1">
      <c r="A9" s="595"/>
      <c r="B9" s="628"/>
      <c r="C9" s="149"/>
      <c r="D9" s="150"/>
      <c r="E9" s="651"/>
      <c r="F9" s="652"/>
      <c r="G9" s="652"/>
      <c r="H9" s="652"/>
      <c r="I9" s="652"/>
      <c r="J9" s="653"/>
      <c r="K9" s="330"/>
      <c r="L9" s="314">
        <f>IF(O10=Q10,0,1)</f>
        <v>0</v>
      </c>
      <c r="M9" s="315">
        <f>IF(O9&gt;Q9,1,0)</f>
        <v>0</v>
      </c>
      <c r="N9" s="624"/>
      <c r="O9" s="443">
        <f>'決勝入力 '!U36</f>
      </c>
      <c r="P9" s="332" t="s">
        <v>88</v>
      </c>
      <c r="Q9" s="445">
        <f>'決勝入力 '!Y36</f>
      </c>
      <c r="R9" s="332">
        <f>IF(Q9&gt;O9,1,0)</f>
        <v>0</v>
      </c>
      <c r="S9" s="330"/>
      <c r="T9" s="330"/>
      <c r="U9" s="314">
        <f>IF(X10=Z10,0,1)</f>
        <v>0</v>
      </c>
      <c r="V9" s="315">
        <f>IF(X9&gt;Z9,1,0)</f>
        <v>0</v>
      </c>
      <c r="W9" s="624"/>
      <c r="X9" s="443">
        <f>'決勝入力 '!U29</f>
      </c>
      <c r="Y9" s="332" t="s">
        <v>92</v>
      </c>
      <c r="Z9" s="445">
        <f>'決勝入力 '!Y29</f>
      </c>
      <c r="AA9" s="332">
        <f>IF(Z9&gt;X9,1,0)</f>
        <v>0</v>
      </c>
      <c r="AB9" s="330"/>
      <c r="AC9" s="330"/>
      <c r="AD9" s="339">
        <f>IF(AG10=AI10,0,1)</f>
        <v>0</v>
      </c>
      <c r="AE9" s="332">
        <f>IF(AG9&gt;AI9,1,0)</f>
        <v>0</v>
      </c>
      <c r="AF9" s="624"/>
      <c r="AG9" s="443">
        <f>'決勝入力 '!U22</f>
      </c>
      <c r="AH9" s="332" t="s">
        <v>42</v>
      </c>
      <c r="AI9" s="445">
        <f>'決勝入力 '!Y22</f>
      </c>
      <c r="AJ9" s="332">
        <f>IF(AI9&gt;AG9,1,0)</f>
        <v>0</v>
      </c>
      <c r="AK9" s="330"/>
      <c r="AL9" s="330"/>
      <c r="AM9" s="332">
        <f>IF(AP10=AR10,0,1)</f>
        <v>0</v>
      </c>
      <c r="AN9" s="332">
        <f>IF(AP9&gt;AR9,1,0)</f>
        <v>0</v>
      </c>
      <c r="AO9" s="624"/>
      <c r="AP9" s="443">
        <f>'決勝入力 '!U15</f>
      </c>
      <c r="AQ9" s="332" t="s">
        <v>42</v>
      </c>
      <c r="AR9" s="445">
        <f>'決勝入力 '!Y15</f>
      </c>
      <c r="AS9" s="332">
        <f>IF(AR9&gt;AP9,1,0)</f>
        <v>0</v>
      </c>
      <c r="AT9" s="330"/>
      <c r="AU9" s="332"/>
      <c r="AV9" s="339">
        <f>IF(AY10=BA10,0,1)</f>
        <v>0</v>
      </c>
      <c r="AW9" s="332">
        <f>IF(AY9&gt;BA9,1,0)</f>
        <v>0</v>
      </c>
      <c r="AX9" s="624"/>
      <c r="AY9" s="443">
        <f>'決勝入力 '!U8</f>
      </c>
      <c r="AZ9" s="332" t="s">
        <v>42</v>
      </c>
      <c r="BA9" s="445">
        <f>'決勝入力 '!Y8</f>
      </c>
      <c r="BB9" s="332">
        <f>IF(BA9&gt;AY9,1,0)</f>
        <v>0</v>
      </c>
      <c r="BC9" s="332"/>
      <c r="BD9" s="150"/>
      <c r="BE9" s="333"/>
      <c r="BF9" s="404"/>
      <c r="BG9" s="326"/>
      <c r="BH9" s="326"/>
      <c r="BI9" s="408"/>
      <c r="BJ9" s="408"/>
      <c r="BK9" s="326"/>
      <c r="BL9" s="326"/>
      <c r="BM9" s="155"/>
      <c r="BN9" s="155"/>
      <c r="BO9" s="326"/>
      <c r="BP9" s="327"/>
      <c r="BQ9" s="416"/>
      <c r="BR9" s="417"/>
      <c r="BS9" s="417"/>
      <c r="BT9" s="326"/>
      <c r="BU9" s="326"/>
      <c r="BV9" s="533"/>
      <c r="BW9" s="12"/>
      <c r="BX9" s="12"/>
      <c r="BY9" s="6"/>
      <c r="CB9" s="132"/>
      <c r="CC9" s="130"/>
      <c r="CD9" s="130"/>
    </row>
    <row r="10" spans="1:82" s="11" customFormat="1" ht="25.5" customHeight="1">
      <c r="A10" s="596"/>
      <c r="B10" s="629"/>
      <c r="C10" s="153"/>
      <c r="D10" s="154"/>
      <c r="E10" s="654"/>
      <c r="F10" s="655"/>
      <c r="G10" s="655"/>
      <c r="H10" s="655"/>
      <c r="I10" s="655"/>
      <c r="J10" s="656"/>
      <c r="K10" s="330"/>
      <c r="L10" s="314"/>
      <c r="M10" s="315"/>
      <c r="N10" s="339"/>
      <c r="O10" s="444">
        <f>SUM(M5:M9)</f>
        <v>0</v>
      </c>
      <c r="P10" s="332" t="s">
        <v>89</v>
      </c>
      <c r="Q10" s="444">
        <f>SUM(R5:R9)</f>
        <v>0</v>
      </c>
      <c r="R10" s="332"/>
      <c r="S10" s="330"/>
      <c r="T10" s="330"/>
      <c r="U10" s="314"/>
      <c r="V10" s="315"/>
      <c r="W10" s="339"/>
      <c r="X10" s="444">
        <f>SUM(V5:V9)</f>
        <v>0</v>
      </c>
      <c r="Y10" s="332" t="s">
        <v>93</v>
      </c>
      <c r="Z10" s="444">
        <f>SUM(AA5:AA9)</f>
        <v>0</v>
      </c>
      <c r="AA10" s="332"/>
      <c r="AB10" s="330"/>
      <c r="AC10" s="330"/>
      <c r="AD10" s="339"/>
      <c r="AE10" s="332"/>
      <c r="AF10" s="340"/>
      <c r="AG10" s="444">
        <f>SUM(AE5:AE9)</f>
        <v>0</v>
      </c>
      <c r="AH10" s="332" t="s">
        <v>10</v>
      </c>
      <c r="AI10" s="444">
        <f>SUM(AJ5:AJ9)</f>
        <v>0</v>
      </c>
      <c r="AJ10" s="332"/>
      <c r="AK10" s="330"/>
      <c r="AL10" s="330"/>
      <c r="AM10" s="332"/>
      <c r="AN10" s="332"/>
      <c r="AO10" s="340"/>
      <c r="AP10" s="444">
        <f>SUM(AN5:AN9)</f>
        <v>0</v>
      </c>
      <c r="AQ10" s="332" t="s">
        <v>10</v>
      </c>
      <c r="AR10" s="444">
        <f>SUM(AS5:AS9)</f>
        <v>0</v>
      </c>
      <c r="AS10" s="332"/>
      <c r="AT10" s="330"/>
      <c r="AU10" s="332"/>
      <c r="AV10" s="339"/>
      <c r="AW10" s="332"/>
      <c r="AX10" s="341"/>
      <c r="AY10" s="444">
        <f>SUM(AW5:AW9)</f>
        <v>0</v>
      </c>
      <c r="AZ10" s="332" t="s">
        <v>21</v>
      </c>
      <c r="BA10" s="444">
        <f>SUM(BB5:BB9)</f>
        <v>0</v>
      </c>
      <c r="BB10" s="332"/>
      <c r="BC10" s="332"/>
      <c r="BD10" s="154"/>
      <c r="BE10" s="342" t="s">
        <v>17</v>
      </c>
      <c r="BF10" s="405">
        <f>BJ10*100+BS10*10+BX10</f>
        <v>221</v>
      </c>
      <c r="BG10" s="343">
        <f>SUM(BG5:BG7)</f>
        <v>3</v>
      </c>
      <c r="BH10" s="343">
        <f>SUM(BH5:BH7)</f>
        <v>5</v>
      </c>
      <c r="BI10" s="410">
        <f>BH10</f>
        <v>5</v>
      </c>
      <c r="BJ10" s="410">
        <f>RANK(BI10,$BI$10:$BI$45)</f>
        <v>2</v>
      </c>
      <c r="BK10" s="343">
        <f>SUM(BK5:BK7)</f>
        <v>2</v>
      </c>
      <c r="BL10" s="343">
        <f>SUM(BL5:BL7)</f>
        <v>1</v>
      </c>
      <c r="BM10" s="343">
        <f>SUM(BM5:BM7)</f>
        <v>0</v>
      </c>
      <c r="BN10" s="343">
        <f>SUM(BN5:BN7)</f>
        <v>8</v>
      </c>
      <c r="BO10" s="343">
        <f>SUM(BO5:BO7)</f>
        <v>3</v>
      </c>
      <c r="BP10" s="441">
        <f>IF(BQ10=100,"MAX",BQ10)</f>
        <v>2.6666666666666665</v>
      </c>
      <c r="BQ10" s="416">
        <f>IF(ISERROR(BN10/BO10),100,(BN10/BO10))</f>
        <v>2.6666666666666665</v>
      </c>
      <c r="BR10" s="418">
        <f>BQ10</f>
        <v>2.6666666666666665</v>
      </c>
      <c r="BS10" s="419">
        <f>RANK(BR10,$BR$10:$BR$45)</f>
        <v>2</v>
      </c>
      <c r="BT10" s="343">
        <f>SUM(BT5:BT7)</f>
        <v>247</v>
      </c>
      <c r="BU10" s="343">
        <f>SUM(BU5:BU7)</f>
        <v>192</v>
      </c>
      <c r="BV10" s="441">
        <f>IF(ISERROR(BT10/BU10),0,(BT10/BU10))</f>
        <v>1.2864583333333333</v>
      </c>
      <c r="BW10" s="12">
        <f>BV10</f>
        <v>1.2864583333333333</v>
      </c>
      <c r="BX10" s="6">
        <f>RANK(BV10,$BW$7:$BW$45)</f>
        <v>1</v>
      </c>
      <c r="BZ10" s="335"/>
      <c r="CA10" s="336"/>
      <c r="CB10" s="132"/>
      <c r="CC10" s="130"/>
      <c r="CD10" s="130"/>
    </row>
    <row r="11" spans="1:82" s="11" customFormat="1" ht="25.5" customHeight="1">
      <c r="A11" s="594">
        <f>RANK(BF17,$BF$7:$BF$31,1)+4</f>
        <v>7</v>
      </c>
      <c r="B11" s="627" t="str">
        <f>N3</f>
        <v>桜美林</v>
      </c>
      <c r="C11" s="153"/>
      <c r="D11" s="154"/>
      <c r="E11" s="316"/>
      <c r="F11" s="442"/>
      <c r="G11" s="317"/>
      <c r="H11" s="442"/>
      <c r="I11" s="317"/>
      <c r="J11" s="318"/>
      <c r="K11" s="318"/>
      <c r="L11" s="344"/>
      <c r="M11" s="345"/>
      <c r="N11" s="639">
        <f>IF(O17&gt;=3,"○",IF(Q17&gt;=3,"●",""))</f>
      </c>
      <c r="O11" s="640"/>
      <c r="P11" s="640"/>
      <c r="Q11" s="640"/>
      <c r="R11" s="640"/>
      <c r="S11" s="641"/>
      <c r="T11" s="318"/>
      <c r="U11" s="344"/>
      <c r="V11" s="345"/>
      <c r="W11" s="316"/>
      <c r="X11" s="442"/>
      <c r="Y11" s="317"/>
      <c r="Z11" s="442"/>
      <c r="AA11" s="317"/>
      <c r="AB11" s="318"/>
      <c r="AC11" s="318"/>
      <c r="AD11" s="317"/>
      <c r="AE11" s="317"/>
      <c r="AF11" s="316"/>
      <c r="AG11" s="442"/>
      <c r="AH11" s="317"/>
      <c r="AI11" s="442"/>
      <c r="AJ11" s="317"/>
      <c r="AK11" s="318"/>
      <c r="AL11" s="317"/>
      <c r="AM11" s="317"/>
      <c r="AN11" s="317"/>
      <c r="AO11" s="346"/>
      <c r="AP11" s="442"/>
      <c r="AQ11" s="317"/>
      <c r="AR11" s="442"/>
      <c r="AS11" s="317"/>
      <c r="AT11" s="318"/>
      <c r="AU11" s="317"/>
      <c r="AV11" s="317"/>
      <c r="AW11" s="317"/>
      <c r="AX11" s="347"/>
      <c r="AY11" s="442"/>
      <c r="AZ11" s="317"/>
      <c r="BA11" s="442"/>
      <c r="BB11" s="317"/>
      <c r="BC11" s="317"/>
      <c r="BD11" s="157"/>
      <c r="BE11" s="348"/>
      <c r="BF11" s="404"/>
      <c r="BG11" s="326"/>
      <c r="BH11" s="349"/>
      <c r="BI11" s="411"/>
      <c r="BJ11" s="411"/>
      <c r="BK11" s="326"/>
      <c r="BL11" s="349"/>
      <c r="BM11" s="350"/>
      <c r="BN11" s="350"/>
      <c r="BO11" s="349"/>
      <c r="BP11" s="351"/>
      <c r="BQ11" s="420"/>
      <c r="BR11" s="421"/>
      <c r="BS11" s="421"/>
      <c r="BT11" s="349"/>
      <c r="BU11" s="349"/>
      <c r="BV11" s="534"/>
      <c r="BW11" s="12"/>
      <c r="BX11" s="12"/>
      <c r="BY11" s="10"/>
      <c r="BZ11" s="335"/>
      <c r="CA11" s="336"/>
      <c r="CB11" s="132"/>
      <c r="CC11" s="130"/>
      <c r="CD11" s="130"/>
    </row>
    <row r="12" spans="1:82" s="3" customFormat="1" ht="25.5" customHeight="1">
      <c r="A12" s="595"/>
      <c r="B12" s="628"/>
      <c r="C12" s="89">
        <f>IF(F17&gt;H17,1,0)</f>
        <v>0</v>
      </c>
      <c r="D12" s="159">
        <f>IF(F12&gt;H12,1,0)</f>
        <v>0</v>
      </c>
      <c r="E12" s="624">
        <f>IF(F17&gt;=3,"○",IF(H17&gt;=3,"●",""))</f>
      </c>
      <c r="F12" s="443">
        <f>IF(AND(Q5=0,O5=0),"",Q5)</f>
      </c>
      <c r="G12" s="332" t="s">
        <v>88</v>
      </c>
      <c r="H12" s="445">
        <f>IF(AND(O5=0,Q5=0),"",O5)</f>
      </c>
      <c r="I12" s="332">
        <f>IF(H12&gt;F12,1,0)</f>
        <v>0</v>
      </c>
      <c r="J12" s="330"/>
      <c r="K12" s="330">
        <f>IF(F17&gt;=H17,0,1)</f>
        <v>0</v>
      </c>
      <c r="L12" s="331">
        <f>IF(O17&gt;Q17,1,0)</f>
        <v>0</v>
      </c>
      <c r="M12" s="352">
        <f>IF(O12&gt;Q12,1,0)</f>
        <v>0</v>
      </c>
      <c r="N12" s="642"/>
      <c r="O12" s="643"/>
      <c r="P12" s="643"/>
      <c r="Q12" s="643"/>
      <c r="R12" s="643"/>
      <c r="S12" s="644"/>
      <c r="T12" s="330">
        <f>IF(O17&gt;=Q17,0,1)</f>
        <v>0</v>
      </c>
      <c r="U12" s="331">
        <f>IF(X17&gt;Z17,1,0)</f>
        <v>0</v>
      </c>
      <c r="V12" s="352">
        <f>IF(X12&gt;Z12,1,0)</f>
        <v>0</v>
      </c>
      <c r="W12" s="624">
        <f>IF(X17&gt;=3,"○",IF(Z17&gt;=3,"●",""))</f>
      </c>
      <c r="X12" s="443">
        <f>'決勝入力 '!E4</f>
      </c>
      <c r="Y12" s="332" t="s">
        <v>92</v>
      </c>
      <c r="Z12" s="445">
        <f>'決勝入力 '!I4</f>
      </c>
      <c r="AA12" s="332">
        <f>IF(Z12&gt;X12,1,0)</f>
        <v>0</v>
      </c>
      <c r="AB12" s="330"/>
      <c r="AC12" s="330">
        <f>IF(X17&gt;=Z17,0,1)</f>
        <v>0</v>
      </c>
      <c r="AD12" s="331">
        <f>IF(AG17&gt;AI17,1,0)</f>
        <v>0</v>
      </c>
      <c r="AE12" s="332">
        <f>IF(AG12&gt;AI12,1,0)</f>
        <v>0</v>
      </c>
      <c r="AF12" s="624">
        <f>IF(AG17&gt;=3,"○",IF(AI17&gt;=3,"●",""))</f>
      </c>
      <c r="AG12" s="443">
        <f>'決勝入力 '!M25</f>
      </c>
      <c r="AH12" s="332" t="s">
        <v>42</v>
      </c>
      <c r="AI12" s="445">
        <f>'決勝入力 '!Q25</f>
      </c>
      <c r="AJ12" s="332">
        <f>IF(AI12&gt;AG12,1,0)</f>
        <v>0</v>
      </c>
      <c r="AK12" s="330"/>
      <c r="AL12" s="332"/>
      <c r="AM12" s="331">
        <f>IF(AP17&gt;AR17,1,0)</f>
        <v>0</v>
      </c>
      <c r="AN12" s="332">
        <f>IF(AP12&gt;AR12,1,0)</f>
        <v>0</v>
      </c>
      <c r="AO12" s="624">
        <f>IF(AP17&gt;=3,"○",IF(AR17&gt;=3,"●",""))</f>
      </c>
      <c r="AP12" s="443">
        <f>'決勝入力 '!E18</f>
      </c>
      <c r="AQ12" s="332" t="s">
        <v>42</v>
      </c>
      <c r="AR12" s="445">
        <f>'決勝入力 '!I18</f>
      </c>
      <c r="AS12" s="332">
        <f>IF(AR12&gt;AP12,1,0)</f>
        <v>0</v>
      </c>
      <c r="AT12" s="330"/>
      <c r="AU12" s="330">
        <f>IF(AP17&gt;=AR17,0,1)</f>
        <v>0</v>
      </c>
      <c r="AV12" s="331">
        <f>IF(AY17&gt;BA17,1,0)</f>
        <v>0</v>
      </c>
      <c r="AW12" s="332">
        <f>IF(AY12&gt;BA12,1,0)</f>
        <v>0</v>
      </c>
      <c r="AX12" s="624">
        <f>IF(AY17&gt;=3,"○",IF(BA17&gt;=3,"●",""))</f>
      </c>
      <c r="AY12" s="443">
        <f>'決勝入力 '!E11</f>
      </c>
      <c r="AZ12" s="332" t="s">
        <v>42</v>
      </c>
      <c r="BA12" s="445">
        <f>'決勝入力 '!I11</f>
      </c>
      <c r="BB12" s="332">
        <f>IF(BA12&gt;AY12,1,0)</f>
        <v>0</v>
      </c>
      <c r="BC12" s="332"/>
      <c r="BD12" s="151">
        <f>IF(AY17&gt;=BA17,0,1)</f>
        <v>0</v>
      </c>
      <c r="BE12" s="333" t="s">
        <v>16</v>
      </c>
      <c r="BF12" s="404"/>
      <c r="BG12" s="326">
        <f>'１次予測'!D10</f>
        <v>3</v>
      </c>
      <c r="BH12" s="326">
        <f>'１次予測'!E10</f>
        <v>3</v>
      </c>
      <c r="BI12" s="409"/>
      <c r="BJ12" s="409"/>
      <c r="BK12" s="326">
        <f>'１次予測'!F10</f>
        <v>0</v>
      </c>
      <c r="BL12" s="326">
        <f>'１次予測'!G10</f>
        <v>3</v>
      </c>
      <c r="BM12" s="326">
        <f>'１次予測'!H10</f>
        <v>0</v>
      </c>
      <c r="BN12" s="326">
        <f>'１次予測'!J10</f>
        <v>1</v>
      </c>
      <c r="BO12" s="326">
        <f>'１次予測'!K10</f>
        <v>9</v>
      </c>
      <c r="BP12" s="327">
        <f>IF(BQ12=100,"MAX",BQ12)</f>
        <v>0.1111111111111111</v>
      </c>
      <c r="BQ12" s="416">
        <f>IF(ISERROR(BN12/BO12),100,(BN12/BO12))</f>
        <v>0.1111111111111111</v>
      </c>
      <c r="BR12" s="408"/>
      <c r="BS12" s="408"/>
      <c r="BT12" s="326">
        <f>'１次予測'!N10</f>
        <v>195</v>
      </c>
      <c r="BU12" s="326">
        <f>'１次予測'!O10</f>
        <v>247</v>
      </c>
      <c r="BV12" s="327">
        <f>IF(ISERROR(BT12/BU12),0,(BT12/BU12))</f>
        <v>0.7894736842105263</v>
      </c>
      <c r="BW12" s="5"/>
      <c r="BX12" s="5"/>
      <c r="BY12" s="13"/>
      <c r="CB12" s="132"/>
      <c r="CC12" s="130"/>
      <c r="CD12" s="130"/>
    </row>
    <row r="13" spans="1:82" s="3" customFormat="1" ht="25.5" customHeight="1">
      <c r="A13" s="595"/>
      <c r="B13" s="628"/>
      <c r="C13" s="95">
        <f>IF(C12=1,0,IF(G17="棄",1,0))</f>
        <v>0</v>
      </c>
      <c r="D13" s="160">
        <f>IF(F13&gt;H13,1,0)</f>
        <v>0</v>
      </c>
      <c r="E13" s="624"/>
      <c r="F13" s="443">
        <f>IF(AND(Q6=0,O6=0),"",Q6)</f>
      </c>
      <c r="G13" s="332" t="s">
        <v>88</v>
      </c>
      <c r="H13" s="445">
        <f>IF(AND(O6=0,Q6=0),"",O6)</f>
      </c>
      <c r="I13" s="332">
        <f>IF(H13&gt;F13,1,0)</f>
        <v>0</v>
      </c>
      <c r="J13" s="330"/>
      <c r="K13" s="330"/>
      <c r="L13" s="337">
        <f>IF(L12=1,0,IF(P17="棄",1,0))</f>
        <v>0</v>
      </c>
      <c r="M13" s="315">
        <f>IF(O13&gt;Q13,1,0)</f>
        <v>0</v>
      </c>
      <c r="N13" s="642"/>
      <c r="O13" s="643"/>
      <c r="P13" s="643"/>
      <c r="Q13" s="643"/>
      <c r="R13" s="643"/>
      <c r="S13" s="644"/>
      <c r="T13" s="330"/>
      <c r="U13" s="337">
        <f>IF(U12=1,0,IF(Y17="棄",1,0))</f>
        <v>0</v>
      </c>
      <c r="V13" s="315">
        <f>IF(X13&gt;Z13,1,0)</f>
        <v>0</v>
      </c>
      <c r="W13" s="624"/>
      <c r="X13" s="443">
        <f>'決勝入力 '!E5</f>
      </c>
      <c r="Y13" s="332" t="s">
        <v>92</v>
      </c>
      <c r="Z13" s="445">
        <f>'決勝入力 '!I5</f>
      </c>
      <c r="AA13" s="332">
        <f>IF(Z13&gt;X13,1,0)</f>
        <v>0</v>
      </c>
      <c r="AB13" s="330"/>
      <c r="AC13" s="330"/>
      <c r="AD13" s="337">
        <f>IF(AD12=1,0,IF(AH17="棄",1,0))</f>
        <v>0</v>
      </c>
      <c r="AE13" s="332">
        <f>IF(AG13&gt;AI13,1,0)</f>
        <v>0</v>
      </c>
      <c r="AF13" s="624"/>
      <c r="AG13" s="443">
        <f>'決勝入力 '!M26</f>
      </c>
      <c r="AH13" s="332" t="s">
        <v>42</v>
      </c>
      <c r="AI13" s="445">
        <f>'決勝入力 '!Q26</f>
      </c>
      <c r="AJ13" s="332">
        <f>IF(AI13&gt;AG13,1,0)</f>
        <v>0</v>
      </c>
      <c r="AK13" s="330"/>
      <c r="AL13" s="332"/>
      <c r="AM13" s="337">
        <f>IF(AM12=1,0,IF(AQ17="棄",1,0))</f>
        <v>0</v>
      </c>
      <c r="AN13" s="332">
        <f>IF(AP13&gt;AR13,1,0)</f>
        <v>0</v>
      </c>
      <c r="AO13" s="624"/>
      <c r="AP13" s="443">
        <f>'決勝入力 '!E19</f>
      </c>
      <c r="AQ13" s="332" t="s">
        <v>42</v>
      </c>
      <c r="AR13" s="445">
        <f>'決勝入力 '!I19</f>
      </c>
      <c r="AS13" s="332">
        <f>IF(AR13&gt;AP13,1,0)</f>
        <v>0</v>
      </c>
      <c r="AT13" s="330"/>
      <c r="AU13" s="330"/>
      <c r="AV13" s="337">
        <f>IF(AV12=1,0,IF(AZ17="棄",1,0))</f>
        <v>0</v>
      </c>
      <c r="AW13" s="332">
        <f>IF(AY13&gt;BA13,1,0)</f>
        <v>0</v>
      </c>
      <c r="AX13" s="624"/>
      <c r="AY13" s="443">
        <f>'決勝入力 '!E12</f>
      </c>
      <c r="AZ13" s="332" t="s">
        <v>42</v>
      </c>
      <c r="BA13" s="445">
        <f>'決勝入力 '!I12</f>
      </c>
      <c r="BB13" s="332">
        <f>IF(BA13&gt;AY13,1,0)</f>
        <v>0</v>
      </c>
      <c r="BC13" s="332"/>
      <c r="BD13" s="160"/>
      <c r="BE13" s="333"/>
      <c r="BF13" s="404"/>
      <c r="BG13" s="326"/>
      <c r="BH13" s="326"/>
      <c r="BI13" s="408"/>
      <c r="BJ13" s="408"/>
      <c r="BK13" s="326"/>
      <c r="BL13" s="326"/>
      <c r="BM13" s="155"/>
      <c r="BN13" s="155"/>
      <c r="BO13" s="326"/>
      <c r="BP13" s="327"/>
      <c r="BQ13" s="416"/>
      <c r="BR13" s="417"/>
      <c r="BS13" s="417"/>
      <c r="BT13" s="326"/>
      <c r="BU13" s="326"/>
      <c r="BV13" s="533"/>
      <c r="BW13" s="12"/>
      <c r="BX13" s="12"/>
      <c r="BY13" s="6"/>
      <c r="CB13" s="132"/>
      <c r="CC13" s="130"/>
      <c r="CD13" s="130"/>
    </row>
    <row r="14" spans="1:82" s="3" customFormat="1" ht="25.5" customHeight="1">
      <c r="A14" s="595"/>
      <c r="B14" s="628"/>
      <c r="C14" s="161">
        <f>SUM(F12:F16)</f>
        <v>0</v>
      </c>
      <c r="D14" s="160">
        <f>IF(F14&gt;H14,1,0)</f>
        <v>0</v>
      </c>
      <c r="E14" s="624"/>
      <c r="F14" s="443">
        <f>IF(AND(Q7=0,O7=0),"",Q7)</f>
      </c>
      <c r="G14" s="332" t="s">
        <v>88</v>
      </c>
      <c r="H14" s="445">
        <f>IF(AND(O7=0,Q7=0),"",O7)</f>
      </c>
      <c r="I14" s="332">
        <f>IF(H14&gt;F14,1,0)</f>
        <v>0</v>
      </c>
      <c r="J14" s="330"/>
      <c r="K14" s="330">
        <f>SUM(H12:H16)</f>
        <v>0</v>
      </c>
      <c r="L14" s="338">
        <f>SUM(O12:O16)</f>
        <v>0</v>
      </c>
      <c r="M14" s="315">
        <f>IF(O14&gt;Q14,1,0)</f>
        <v>0</v>
      </c>
      <c r="N14" s="642"/>
      <c r="O14" s="643"/>
      <c r="P14" s="643"/>
      <c r="Q14" s="643"/>
      <c r="R14" s="643"/>
      <c r="S14" s="644"/>
      <c r="T14" s="330">
        <f>SUM(Q12:Q16)</f>
        <v>0</v>
      </c>
      <c r="U14" s="338">
        <f>SUM(X12:X16)</f>
        <v>0</v>
      </c>
      <c r="V14" s="315">
        <f>IF(X14&gt;Z14,1,0)</f>
        <v>0</v>
      </c>
      <c r="W14" s="624"/>
      <c r="X14" s="443">
        <f>'決勝入力 '!E6</f>
      </c>
      <c r="Y14" s="332" t="s">
        <v>92</v>
      </c>
      <c r="Z14" s="445">
        <f>'決勝入力 '!I6</f>
      </c>
      <c r="AA14" s="332">
        <f>IF(Z14&gt;X14,1,0)</f>
        <v>0</v>
      </c>
      <c r="AB14" s="330"/>
      <c r="AC14" s="330">
        <f>SUM(Z12:Z16)</f>
        <v>0</v>
      </c>
      <c r="AD14" s="340">
        <f>SUM(AG12:AG16)</f>
        <v>0</v>
      </c>
      <c r="AE14" s="332">
        <f>IF(AG14&gt;AI14,1,0)</f>
        <v>0</v>
      </c>
      <c r="AF14" s="624"/>
      <c r="AG14" s="443">
        <f>'決勝入力 '!M27</f>
      </c>
      <c r="AH14" s="332" t="s">
        <v>42</v>
      </c>
      <c r="AI14" s="445">
        <f>'決勝入力 '!Q27</f>
      </c>
      <c r="AJ14" s="332">
        <f>IF(AI14&gt;AG14,1,0)</f>
        <v>0</v>
      </c>
      <c r="AK14" s="330"/>
      <c r="AL14" s="330">
        <f>SUM(AI12:AI16)</f>
        <v>0</v>
      </c>
      <c r="AM14" s="340">
        <f>SUM(AP12:AP16)</f>
        <v>0</v>
      </c>
      <c r="AN14" s="332">
        <f>IF(AP14&gt;AR14,1,0)</f>
        <v>0</v>
      </c>
      <c r="AO14" s="624"/>
      <c r="AP14" s="443">
        <f>'決勝入力 '!E20</f>
      </c>
      <c r="AQ14" s="332" t="s">
        <v>42</v>
      </c>
      <c r="AR14" s="445">
        <f>'決勝入力 '!I20</f>
      </c>
      <c r="AS14" s="332">
        <f>IF(AR14&gt;AP14,1,0)</f>
        <v>0</v>
      </c>
      <c r="AT14" s="330"/>
      <c r="AU14" s="330">
        <f>SUM(AR12:AR16)</f>
        <v>0</v>
      </c>
      <c r="AV14" s="341">
        <f>SUM(AY12:AY16)</f>
        <v>0</v>
      </c>
      <c r="AW14" s="332">
        <f>IF(AY14&gt;BA14,1,0)</f>
        <v>0</v>
      </c>
      <c r="AX14" s="624"/>
      <c r="AY14" s="443">
        <f>'決勝入力 '!E13</f>
      </c>
      <c r="AZ14" s="332" t="s">
        <v>42</v>
      </c>
      <c r="BA14" s="445">
        <f>'決勝入力 '!I13</f>
      </c>
      <c r="BB14" s="332">
        <f>IF(BA14&gt;AY14,1,0)</f>
        <v>0</v>
      </c>
      <c r="BC14" s="332"/>
      <c r="BD14" s="160">
        <f>SUM(BA12:BA16)</f>
        <v>0</v>
      </c>
      <c r="BE14" s="333" t="s">
        <v>18</v>
      </c>
      <c r="BF14" s="404"/>
      <c r="BG14" s="326">
        <f>C16+AD16+AM16+AV16+U16+L16</f>
        <v>0</v>
      </c>
      <c r="BH14" s="326">
        <f>(BK14*2)+BL14</f>
        <v>0</v>
      </c>
      <c r="BI14" s="408"/>
      <c r="BJ14" s="408"/>
      <c r="BK14" s="326">
        <f>C12+AD12+AM12+AV12+U12+L12</f>
        <v>0</v>
      </c>
      <c r="BL14" s="326">
        <f>K12+AL12+AU12+BD12-BM14+T12+AC12</f>
        <v>0</v>
      </c>
      <c r="BM14" s="155">
        <f>AD13+AM13+AV13+U13+L13+C13</f>
        <v>0</v>
      </c>
      <c r="BN14" s="155">
        <f>F17+AG17+AP17+AY17+X17+O17</f>
        <v>0</v>
      </c>
      <c r="BO14" s="326">
        <f>H17+AI17+AR17+BA17+Q17+Z17</f>
        <v>0</v>
      </c>
      <c r="BP14" s="327" t="str">
        <f>IF(BQ14=100,"MAX",BQ14)</f>
        <v>MAX</v>
      </c>
      <c r="BQ14" s="416">
        <f>IF(ISERROR(BN14/BO14),100,(BN14/BO14))</f>
        <v>100</v>
      </c>
      <c r="BR14" s="417"/>
      <c r="BS14" s="417"/>
      <c r="BT14" s="326">
        <f>C14+AD14+AM14+AV14+U14+L14</f>
        <v>0</v>
      </c>
      <c r="BU14" s="326">
        <f>K14+AL14+AU14+BD14+AC14+T14</f>
        <v>0</v>
      </c>
      <c r="BV14" s="327">
        <f>IF(ISERROR(BT14/BU14),0,(BT14/BU14))</f>
        <v>0</v>
      </c>
      <c r="BW14" s="12"/>
      <c r="BX14" s="12"/>
      <c r="BY14" s="6">
        <f>RANK(BV14,$BV$7:$BV$45)</f>
        <v>12</v>
      </c>
      <c r="CB14" s="132"/>
      <c r="CC14" s="130"/>
      <c r="CD14" s="130"/>
    </row>
    <row r="15" spans="1:82" s="3" customFormat="1" ht="25.5" customHeight="1">
      <c r="A15" s="595"/>
      <c r="B15" s="628"/>
      <c r="C15" s="162"/>
      <c r="D15" s="160">
        <f>IF(F15&gt;H15,1,0)</f>
        <v>0</v>
      </c>
      <c r="E15" s="624"/>
      <c r="F15" s="443">
        <f>IF(AND(Q8=0,O8=0),"",Q8)</f>
      </c>
      <c r="G15" s="332" t="s">
        <v>42</v>
      </c>
      <c r="H15" s="445">
        <f>IF(AND(O8=0,Q8=0),"",O8)</f>
      </c>
      <c r="I15" s="332">
        <f>IF(H15&gt;F15,1,0)</f>
        <v>0</v>
      </c>
      <c r="J15" s="330"/>
      <c r="K15" s="330"/>
      <c r="L15" s="314"/>
      <c r="M15" s="315">
        <f>IF(O15&gt;Q15,1,0)</f>
        <v>0</v>
      </c>
      <c r="N15" s="642"/>
      <c r="O15" s="643"/>
      <c r="P15" s="643"/>
      <c r="Q15" s="643"/>
      <c r="R15" s="643"/>
      <c r="S15" s="644"/>
      <c r="T15" s="330"/>
      <c r="U15" s="314"/>
      <c r="V15" s="315">
        <f>IF(X15&gt;Z15,1,0)</f>
        <v>0</v>
      </c>
      <c r="W15" s="624"/>
      <c r="X15" s="443">
        <f>'決勝入力 '!E7</f>
      </c>
      <c r="Y15" s="332" t="s">
        <v>42</v>
      </c>
      <c r="Z15" s="445">
        <f>'決勝入力 '!I7</f>
      </c>
      <c r="AA15" s="332">
        <f>IF(Z15&gt;X15,1,0)</f>
        <v>0</v>
      </c>
      <c r="AB15" s="330"/>
      <c r="AC15" s="330"/>
      <c r="AD15" s="339"/>
      <c r="AE15" s="332">
        <f>IF(AG15&gt;AI15,1,0)</f>
        <v>0</v>
      </c>
      <c r="AF15" s="624"/>
      <c r="AG15" s="443">
        <f>'決勝入力 '!M28</f>
      </c>
      <c r="AH15" s="332" t="s">
        <v>42</v>
      </c>
      <c r="AI15" s="445">
        <f>'決勝入力 '!Q28</f>
      </c>
      <c r="AJ15" s="332">
        <f>IF(AI15&gt;AG15,1,0)</f>
        <v>0</v>
      </c>
      <c r="AK15" s="330"/>
      <c r="AL15" s="332"/>
      <c r="AM15" s="339"/>
      <c r="AN15" s="332">
        <f>IF(AP15&gt;AR15,1,0)</f>
        <v>0</v>
      </c>
      <c r="AO15" s="624"/>
      <c r="AP15" s="443">
        <f>'決勝入力 '!E21</f>
      </c>
      <c r="AQ15" s="332" t="s">
        <v>42</v>
      </c>
      <c r="AR15" s="445">
        <f>'決勝入力 '!I21</f>
      </c>
      <c r="AS15" s="332">
        <f>IF(AR15&gt;AP15,1,0)</f>
        <v>0</v>
      </c>
      <c r="AT15" s="330"/>
      <c r="AU15" s="330"/>
      <c r="AV15" s="332"/>
      <c r="AW15" s="332">
        <f>IF(AY15&gt;BA15,1,0)</f>
        <v>0</v>
      </c>
      <c r="AX15" s="624"/>
      <c r="AY15" s="443">
        <f>'決勝入力 '!E14</f>
      </c>
      <c r="AZ15" s="332" t="s">
        <v>42</v>
      </c>
      <c r="BA15" s="445">
        <f>'決勝入力 '!I14</f>
      </c>
      <c r="BB15" s="332">
        <f>IF(BA15&gt;AY15,1,0)</f>
        <v>0</v>
      </c>
      <c r="BC15" s="332"/>
      <c r="BD15" s="160"/>
      <c r="BE15" s="333"/>
      <c r="BF15" s="404"/>
      <c r="BG15" s="326"/>
      <c r="BH15" s="326"/>
      <c r="BI15" s="408"/>
      <c r="BJ15" s="408"/>
      <c r="BK15" s="326"/>
      <c r="BL15" s="326"/>
      <c r="BM15" s="155"/>
      <c r="BN15" s="155"/>
      <c r="BO15" s="326"/>
      <c r="BP15" s="327"/>
      <c r="BQ15" s="416"/>
      <c r="BR15" s="417"/>
      <c r="BS15" s="417"/>
      <c r="BT15" s="326"/>
      <c r="BU15" s="326"/>
      <c r="BV15" s="533"/>
      <c r="BW15" s="12"/>
      <c r="BX15" s="12"/>
      <c r="BY15" s="6"/>
      <c r="CB15" s="132"/>
      <c r="CC15" s="130"/>
      <c r="CD15" s="130"/>
    </row>
    <row r="16" spans="1:82" s="3" customFormat="1" ht="25.5" customHeight="1">
      <c r="A16" s="595"/>
      <c r="B16" s="628"/>
      <c r="C16" s="162">
        <f>IF(F17=H17,0,1)</f>
        <v>0</v>
      </c>
      <c r="D16" s="160">
        <f>IF(F16&gt;H16,1,0)</f>
        <v>0</v>
      </c>
      <c r="E16" s="624"/>
      <c r="F16" s="443">
        <f>IF(AND(Q9=0,O9=0),"",Q9)</f>
      </c>
      <c r="G16" s="332" t="s">
        <v>42</v>
      </c>
      <c r="H16" s="445">
        <f>IF(AND(O9=0,Q9=0),"",O9)</f>
      </c>
      <c r="I16" s="332">
        <f>IF(H16&gt;F16,1,0)</f>
        <v>0</v>
      </c>
      <c r="J16" s="330"/>
      <c r="K16" s="330"/>
      <c r="L16" s="314">
        <f>IF(O17=Q17,0,1)</f>
        <v>0</v>
      </c>
      <c r="M16" s="315">
        <f>IF(O16&gt;Q16,1,0)</f>
        <v>0</v>
      </c>
      <c r="N16" s="642"/>
      <c r="O16" s="643"/>
      <c r="P16" s="643"/>
      <c r="Q16" s="643"/>
      <c r="R16" s="643"/>
      <c r="S16" s="644"/>
      <c r="T16" s="330"/>
      <c r="U16" s="314">
        <f>IF(X17=Z17,0,1)</f>
        <v>0</v>
      </c>
      <c r="V16" s="315">
        <f>IF(X16&gt;Z16,1,0)</f>
        <v>0</v>
      </c>
      <c r="W16" s="624"/>
      <c r="X16" s="443">
        <f>'決勝入力 '!E8</f>
      </c>
      <c r="Y16" s="332" t="s">
        <v>42</v>
      </c>
      <c r="Z16" s="445">
        <f>'決勝入力 '!I8</f>
      </c>
      <c r="AA16" s="332">
        <f>IF(Z16&gt;X16,1,0)</f>
        <v>0</v>
      </c>
      <c r="AB16" s="330"/>
      <c r="AC16" s="330"/>
      <c r="AD16" s="339">
        <f>IF(AG17=AI17,0,1)</f>
        <v>0</v>
      </c>
      <c r="AE16" s="332">
        <f>IF(AG16&gt;AI16,1,0)</f>
        <v>0</v>
      </c>
      <c r="AF16" s="624"/>
      <c r="AG16" s="443">
        <f>'決勝入力 '!M29</f>
      </c>
      <c r="AH16" s="332" t="s">
        <v>42</v>
      </c>
      <c r="AI16" s="445">
        <f>'決勝入力 '!Q29</f>
      </c>
      <c r="AJ16" s="332">
        <f>IF(AI16&gt;AG16,1,0)</f>
        <v>0</v>
      </c>
      <c r="AK16" s="330"/>
      <c r="AL16" s="332"/>
      <c r="AM16" s="339">
        <f>IF(AP17=AR17,0,1)</f>
        <v>0</v>
      </c>
      <c r="AN16" s="332">
        <f>IF(AP16&gt;AR16,1,0)</f>
        <v>0</v>
      </c>
      <c r="AO16" s="624"/>
      <c r="AP16" s="443">
        <f>'決勝入力 '!E22</f>
      </c>
      <c r="AQ16" s="332" t="s">
        <v>42</v>
      </c>
      <c r="AR16" s="445">
        <f>'決勝入力 '!I22</f>
      </c>
      <c r="AS16" s="332">
        <f>IF(AR16&gt;AP16,1,0)</f>
        <v>0</v>
      </c>
      <c r="AT16" s="330"/>
      <c r="AU16" s="330"/>
      <c r="AV16" s="332">
        <f>IF(AY17=BA17,0,1)</f>
        <v>0</v>
      </c>
      <c r="AW16" s="332">
        <f>IF(AY16&gt;BA16,1,0)</f>
        <v>0</v>
      </c>
      <c r="AX16" s="624"/>
      <c r="AY16" s="443">
        <f>'決勝入力 '!E15</f>
      </c>
      <c r="AZ16" s="332" t="s">
        <v>42</v>
      </c>
      <c r="BA16" s="445">
        <f>'決勝入力 '!I15</f>
      </c>
      <c r="BB16" s="332">
        <f>IF(BA16&gt;AY16,1,0)</f>
        <v>0</v>
      </c>
      <c r="BC16" s="332"/>
      <c r="BD16" s="160"/>
      <c r="BE16" s="333"/>
      <c r="BF16" s="404"/>
      <c r="BG16" s="326"/>
      <c r="BH16" s="326"/>
      <c r="BI16" s="408"/>
      <c r="BJ16" s="408"/>
      <c r="BK16" s="326"/>
      <c r="BL16" s="326"/>
      <c r="BM16" s="155"/>
      <c r="BN16" s="155"/>
      <c r="BO16" s="326"/>
      <c r="BP16" s="327"/>
      <c r="BQ16" s="416"/>
      <c r="BR16" s="417"/>
      <c r="BS16" s="417"/>
      <c r="BT16" s="326"/>
      <c r="BU16" s="326"/>
      <c r="BV16" s="533"/>
      <c r="BW16" s="12"/>
      <c r="BX16" s="12"/>
      <c r="BY16" s="6"/>
      <c r="CB16" s="132"/>
      <c r="CC16" s="130"/>
      <c r="CD16" s="130"/>
    </row>
    <row r="17" spans="1:82" s="11" customFormat="1" ht="25.5" customHeight="1">
      <c r="A17" s="596"/>
      <c r="B17" s="629"/>
      <c r="C17" s="163"/>
      <c r="D17" s="164"/>
      <c r="E17" s="339"/>
      <c r="F17" s="444">
        <f>SUM(D12:D16)</f>
        <v>0</v>
      </c>
      <c r="G17" s="332" t="s">
        <v>10</v>
      </c>
      <c r="H17" s="444">
        <f>SUM(I12:I16)</f>
        <v>0</v>
      </c>
      <c r="I17" s="332"/>
      <c r="J17" s="330"/>
      <c r="K17" s="330"/>
      <c r="L17" s="353"/>
      <c r="M17" s="354"/>
      <c r="N17" s="645"/>
      <c r="O17" s="646"/>
      <c r="P17" s="646"/>
      <c r="Q17" s="646"/>
      <c r="R17" s="646"/>
      <c r="S17" s="647"/>
      <c r="T17" s="330"/>
      <c r="U17" s="353"/>
      <c r="V17" s="354"/>
      <c r="W17" s="339"/>
      <c r="X17" s="444">
        <f>SUM(V12:V16)</f>
        <v>0</v>
      </c>
      <c r="Y17" s="332" t="s">
        <v>21</v>
      </c>
      <c r="Z17" s="444">
        <f>SUM(AA12:AA16)</f>
        <v>0</v>
      </c>
      <c r="AA17" s="332"/>
      <c r="AB17" s="330"/>
      <c r="AC17" s="330"/>
      <c r="AD17" s="339"/>
      <c r="AE17" s="332"/>
      <c r="AF17" s="340"/>
      <c r="AG17" s="444">
        <f>SUM(AE12:AE16)</f>
        <v>0</v>
      </c>
      <c r="AH17" s="332" t="s">
        <v>10</v>
      </c>
      <c r="AI17" s="444">
        <f>SUM(AJ12:AJ16)</f>
        <v>0</v>
      </c>
      <c r="AJ17" s="332"/>
      <c r="AK17" s="330"/>
      <c r="AL17" s="332"/>
      <c r="AM17" s="339"/>
      <c r="AN17" s="332"/>
      <c r="AO17" s="340"/>
      <c r="AP17" s="444">
        <f>SUM(AN12:AN16)</f>
        <v>0</v>
      </c>
      <c r="AQ17" s="332" t="s">
        <v>10</v>
      </c>
      <c r="AR17" s="444">
        <f>SUM(AS12:AS16)</f>
        <v>0</v>
      </c>
      <c r="AS17" s="332"/>
      <c r="AT17" s="330"/>
      <c r="AU17" s="330"/>
      <c r="AV17" s="332"/>
      <c r="AW17" s="332"/>
      <c r="AX17" s="341"/>
      <c r="AY17" s="444">
        <f>SUM(AW12:AW16)</f>
        <v>0</v>
      </c>
      <c r="AZ17" s="332" t="s">
        <v>21</v>
      </c>
      <c r="BA17" s="444">
        <f>SUM(BB12:BB16)</f>
        <v>0</v>
      </c>
      <c r="BB17" s="332"/>
      <c r="BC17" s="332"/>
      <c r="BD17" s="165"/>
      <c r="BE17" s="342" t="s">
        <v>17</v>
      </c>
      <c r="BF17" s="405">
        <f>BJ17*100+BS17*10+BX17</f>
        <v>333</v>
      </c>
      <c r="BG17" s="343">
        <f>SUM(BG12:BG14)</f>
        <v>3</v>
      </c>
      <c r="BH17" s="343">
        <f>SUM(BH12:BH14)</f>
        <v>3</v>
      </c>
      <c r="BI17" s="410">
        <f>BH17</f>
        <v>3</v>
      </c>
      <c r="BJ17" s="410">
        <f>RANK(BI17,$BI$10:$BI$45)</f>
        <v>3</v>
      </c>
      <c r="BK17" s="343">
        <f>SUM(BK12:BK14)</f>
        <v>0</v>
      </c>
      <c r="BL17" s="343">
        <f>SUM(BL12:BL14)</f>
        <v>3</v>
      </c>
      <c r="BM17" s="343">
        <f>SUM(BM12:BM14)</f>
        <v>0</v>
      </c>
      <c r="BN17" s="343">
        <f>SUM(BN12:BN14)</f>
        <v>1</v>
      </c>
      <c r="BO17" s="343">
        <f>SUM(BO12:BO14)</f>
        <v>9</v>
      </c>
      <c r="BP17" s="441">
        <f>IF(BQ17=100,"MAX",BQ17)</f>
        <v>0.1111111111111111</v>
      </c>
      <c r="BQ17" s="416">
        <f>IF(ISERROR(BN17/BO17),100,(BN17/BO17))</f>
        <v>0.1111111111111111</v>
      </c>
      <c r="BR17" s="418">
        <f>BQ17</f>
        <v>0.1111111111111111</v>
      </c>
      <c r="BS17" s="419">
        <f>RANK(BR17,$BR$10:$BR$45)</f>
        <v>3</v>
      </c>
      <c r="BT17" s="343">
        <f>SUM(BT12:BT14)</f>
        <v>195</v>
      </c>
      <c r="BU17" s="343">
        <f>SUM(BU12:BU14)</f>
        <v>247</v>
      </c>
      <c r="BV17" s="441">
        <f>IF(ISERROR(BT17/BU17),0,(BT17/BU17))</f>
        <v>0.7894736842105263</v>
      </c>
      <c r="BW17" s="12">
        <f>BV17</f>
        <v>0.7894736842105263</v>
      </c>
      <c r="BX17" s="6">
        <f>RANK(BV17,$BW$7:$BW$45)</f>
        <v>3</v>
      </c>
      <c r="BZ17" s="335"/>
      <c r="CA17" s="336"/>
      <c r="CB17" s="132"/>
      <c r="CC17" s="130"/>
      <c r="CD17" s="130"/>
    </row>
    <row r="18" spans="1:82" s="11" customFormat="1" ht="25.5" customHeight="1">
      <c r="A18" s="594">
        <f>RANK(BF24,$BF$7:$BF$31,1)+4</f>
        <v>5</v>
      </c>
      <c r="B18" s="627" t="str">
        <f>W3</f>
        <v>都留文科</v>
      </c>
      <c r="C18" s="166"/>
      <c r="D18" s="165"/>
      <c r="E18" s="316"/>
      <c r="F18" s="442"/>
      <c r="G18" s="317"/>
      <c r="H18" s="442"/>
      <c r="I18" s="317"/>
      <c r="J18" s="318"/>
      <c r="K18" s="318"/>
      <c r="L18" s="314"/>
      <c r="M18" s="315"/>
      <c r="N18" s="316"/>
      <c r="O18" s="442"/>
      <c r="P18" s="317"/>
      <c r="Q18" s="442"/>
      <c r="R18" s="317"/>
      <c r="S18" s="318"/>
      <c r="T18" s="318"/>
      <c r="U18" s="314"/>
      <c r="V18" s="315"/>
      <c r="W18" s="639">
        <f>IF(X24&gt;=3,"○",IF(Z24&gt;=3,"●",""))</f>
      </c>
      <c r="X18" s="640"/>
      <c r="Y18" s="640"/>
      <c r="Z18" s="640"/>
      <c r="AA18" s="640"/>
      <c r="AB18" s="641"/>
      <c r="AC18" s="318"/>
      <c r="AD18" s="317"/>
      <c r="AE18" s="317"/>
      <c r="AF18" s="316"/>
      <c r="AG18" s="442"/>
      <c r="AH18" s="317"/>
      <c r="AI18" s="442"/>
      <c r="AJ18" s="317"/>
      <c r="AK18" s="318"/>
      <c r="AL18" s="317"/>
      <c r="AM18" s="317"/>
      <c r="AN18" s="317"/>
      <c r="AO18" s="346"/>
      <c r="AP18" s="442"/>
      <c r="AQ18" s="317"/>
      <c r="AR18" s="442"/>
      <c r="AS18" s="317"/>
      <c r="AT18" s="318"/>
      <c r="AU18" s="317"/>
      <c r="AV18" s="317"/>
      <c r="AW18" s="317"/>
      <c r="AX18" s="347"/>
      <c r="AY18" s="442"/>
      <c r="AZ18" s="317"/>
      <c r="BA18" s="442"/>
      <c r="BB18" s="317"/>
      <c r="BC18" s="317"/>
      <c r="BD18" s="167"/>
      <c r="BE18" s="348"/>
      <c r="BF18" s="404"/>
      <c r="BG18" s="326"/>
      <c r="BH18" s="349"/>
      <c r="BI18" s="411"/>
      <c r="BJ18" s="411"/>
      <c r="BK18" s="326"/>
      <c r="BL18" s="349"/>
      <c r="BM18" s="350"/>
      <c r="BN18" s="350"/>
      <c r="BO18" s="349"/>
      <c r="BP18" s="351"/>
      <c r="BQ18" s="420"/>
      <c r="BR18" s="421"/>
      <c r="BS18" s="421"/>
      <c r="BT18" s="349"/>
      <c r="BU18" s="349"/>
      <c r="BV18" s="534"/>
      <c r="BW18" s="12"/>
      <c r="BX18" s="12"/>
      <c r="BY18" s="10"/>
      <c r="BZ18" s="335"/>
      <c r="CA18" s="336"/>
      <c r="CB18" s="132"/>
      <c r="CC18" s="130"/>
      <c r="CD18" s="130"/>
    </row>
    <row r="19" spans="1:82" s="3" customFormat="1" ht="25.5" customHeight="1">
      <c r="A19" s="595"/>
      <c r="B19" s="628"/>
      <c r="C19" s="89">
        <f>IF(F24&gt;H24,1,0)</f>
        <v>0</v>
      </c>
      <c r="D19" s="160">
        <f>IF(F19&gt;H19,1,0)</f>
        <v>0</v>
      </c>
      <c r="E19" s="624">
        <f>IF(F24&gt;=3,"○",IF(H24&gt;=3,"●",""))</f>
      </c>
      <c r="F19" s="443">
        <f>IF(AND(Z5=0,X5=0),"",Z5)</f>
      </c>
      <c r="G19" s="332" t="s">
        <v>42</v>
      </c>
      <c r="H19" s="445">
        <f>IF(AND(X5=0,Z5=0),"",X5)</f>
      </c>
      <c r="I19" s="332">
        <f>IF(H19&gt;F19,1,0)</f>
        <v>0</v>
      </c>
      <c r="J19" s="330"/>
      <c r="K19" s="330">
        <f>IF(F24&gt;=H24,0,1)</f>
        <v>0</v>
      </c>
      <c r="L19" s="331">
        <f>IF(O24&gt;Q24,1,0)</f>
        <v>0</v>
      </c>
      <c r="M19" s="315">
        <f>IF(O19&gt;Q19,1,0)</f>
        <v>0</v>
      </c>
      <c r="N19" s="624">
        <f>IF(O24&gt;=3,"○",IF(Q24&gt;=3,"●",""))</f>
      </c>
      <c r="O19" s="443">
        <f>IF(AND(Z12=0,X12=0),"",Z12)</f>
      </c>
      <c r="P19" s="332" t="s">
        <v>42</v>
      </c>
      <c r="Q19" s="445">
        <f>IF(AND(X12=0,Z12=0),"",X12)</f>
      </c>
      <c r="R19" s="332">
        <f>IF(Q19&gt;O19,1,0)</f>
        <v>0</v>
      </c>
      <c r="S19" s="330"/>
      <c r="T19" s="330">
        <f>IF(O24&gt;=Q24,0,1)</f>
        <v>0</v>
      </c>
      <c r="U19" s="331">
        <f>IF(X24&gt;Z24,1,0)</f>
        <v>0</v>
      </c>
      <c r="V19" s="315">
        <f>IF(X19&gt;Z19,1,0)</f>
        <v>0</v>
      </c>
      <c r="W19" s="642"/>
      <c r="X19" s="643"/>
      <c r="Y19" s="643"/>
      <c r="Z19" s="643"/>
      <c r="AA19" s="643"/>
      <c r="AB19" s="644"/>
      <c r="AC19" s="330">
        <f>IF(X24&gt;=Z24,0,1)</f>
        <v>0</v>
      </c>
      <c r="AD19" s="331">
        <f>IF(AG24&gt;AI24,1,0)</f>
        <v>0</v>
      </c>
      <c r="AE19" s="332">
        <f>IF(AG19&gt;AI19,1,0)</f>
        <v>0</v>
      </c>
      <c r="AF19" s="624">
        <f>IF(AG24&gt;=3,"○",IF(AI24&gt;=3,"●",""))</f>
      </c>
      <c r="AG19" s="443">
        <f>'決勝入力 '!M11</f>
      </c>
      <c r="AH19" s="332" t="s">
        <v>42</v>
      </c>
      <c r="AI19" s="445">
        <f>'決勝入力 '!Q11</f>
      </c>
      <c r="AJ19" s="332">
        <f>IF(AI19&gt;AG19,1,0)</f>
        <v>0</v>
      </c>
      <c r="AK19" s="330"/>
      <c r="AL19" s="330">
        <f>IF(AG24&gt;=AI24,0,1)</f>
        <v>0</v>
      </c>
      <c r="AM19" s="331">
        <f>IF(AP24&gt;AR24,1,0)</f>
        <v>0</v>
      </c>
      <c r="AN19" s="332">
        <f>IF(AP19&gt;AR19,1,0)</f>
        <v>0</v>
      </c>
      <c r="AO19" s="624">
        <f>IF(AP24&gt;=3,"○",IF(AR24&gt;=3,"●",""))</f>
      </c>
      <c r="AP19" s="443">
        <f>'決勝入力 '!E32</f>
      </c>
      <c r="AQ19" s="332" t="s">
        <v>42</v>
      </c>
      <c r="AR19" s="445">
        <f>'決勝入力 '!I32</f>
      </c>
      <c r="AS19" s="332">
        <f>IF(AR19&gt;AP19,1,0)</f>
        <v>0</v>
      </c>
      <c r="AT19" s="330"/>
      <c r="AU19" s="330">
        <f>IF(AP24&gt;=AR24,0,1)</f>
        <v>0</v>
      </c>
      <c r="AV19" s="331">
        <f>IF(AY24&gt;BA24,1,0)</f>
        <v>0</v>
      </c>
      <c r="AW19" s="332">
        <f>IF(AY19&gt;BA19,1,0)</f>
        <v>0</v>
      </c>
      <c r="AX19" s="624">
        <f>IF(AY24&gt;=3,"○",IF(BA24&gt;=3,"●",""))</f>
      </c>
      <c r="AY19" s="443">
        <f>'決勝入力 '!M18</f>
      </c>
      <c r="AZ19" s="332" t="s">
        <v>42</v>
      </c>
      <c r="BA19" s="445">
        <f>'決勝入力 '!Q18</f>
      </c>
      <c r="BB19" s="332">
        <f>IF(BA19&gt;AY19,1,0)</f>
        <v>0</v>
      </c>
      <c r="BC19" s="332"/>
      <c r="BD19" s="151">
        <f>IF(AY24&gt;=BA24,0,1)</f>
        <v>0</v>
      </c>
      <c r="BE19" s="333" t="s">
        <v>16</v>
      </c>
      <c r="BF19" s="404"/>
      <c r="BG19" s="326">
        <f>'１次予測'!D11</f>
        <v>3</v>
      </c>
      <c r="BH19" s="326">
        <f>'１次予測'!E11</f>
        <v>6</v>
      </c>
      <c r="BI19" s="409"/>
      <c r="BJ19" s="409"/>
      <c r="BK19" s="326">
        <f>'１次予測'!F11</f>
        <v>3</v>
      </c>
      <c r="BL19" s="326">
        <f>'１次予測'!G11</f>
        <v>0</v>
      </c>
      <c r="BM19" s="326">
        <f>'１次予測'!H11</f>
        <v>0</v>
      </c>
      <c r="BN19" s="326">
        <f>'１次予測'!J7</f>
        <v>9</v>
      </c>
      <c r="BO19" s="326">
        <f>'１次予測'!K7</f>
        <v>1</v>
      </c>
      <c r="BP19" s="327">
        <f>IF(BQ19=100,"MAX",BQ19)</f>
        <v>9</v>
      </c>
      <c r="BQ19" s="416">
        <f>IF(ISERROR(BN19/BO19),100,(BN19/BO19))</f>
        <v>9</v>
      </c>
      <c r="BR19" s="408"/>
      <c r="BS19" s="408"/>
      <c r="BT19" s="326">
        <f>'１次予測'!N11</f>
        <v>286</v>
      </c>
      <c r="BU19" s="326">
        <f>'１次予測'!O11</f>
        <v>252</v>
      </c>
      <c r="BV19" s="327">
        <f>IF(ISERROR(BT19/BU19),0,(BT19/BU19))</f>
        <v>1.1349206349206349</v>
      </c>
      <c r="BW19" s="5"/>
      <c r="BX19" s="5"/>
      <c r="BY19" s="6"/>
      <c r="CB19" s="132"/>
      <c r="CC19" s="130"/>
      <c r="CD19" s="130"/>
    </row>
    <row r="20" spans="1:82" s="3" customFormat="1" ht="25.5" customHeight="1">
      <c r="A20" s="595"/>
      <c r="B20" s="628"/>
      <c r="C20" s="95">
        <f>IF(C19=1,0,IF(G24="棄",1,0))</f>
        <v>0</v>
      </c>
      <c r="D20" s="160">
        <f>IF(F20&gt;H20,1,0)</f>
        <v>0</v>
      </c>
      <c r="E20" s="624"/>
      <c r="F20" s="443">
        <f>IF(AND(Z6=0,X6=0),"",Z6)</f>
      </c>
      <c r="G20" s="332" t="s">
        <v>42</v>
      </c>
      <c r="H20" s="445">
        <f>IF(AND(X6=0,Z6=0),"",X6)</f>
      </c>
      <c r="I20" s="332">
        <f>IF(H20&gt;F20,1,0)</f>
        <v>0</v>
      </c>
      <c r="J20" s="330"/>
      <c r="K20" s="330"/>
      <c r="L20" s="337">
        <f>IF(L19=1,0,IF(P24="棄",1,0))</f>
        <v>0</v>
      </c>
      <c r="M20" s="315">
        <f>IF(O20&gt;Q20,1,0)</f>
        <v>0</v>
      </c>
      <c r="N20" s="624"/>
      <c r="O20" s="443">
        <f>IF(AND(Z13=0,X13=0),"",Z13)</f>
      </c>
      <c r="P20" s="332" t="s">
        <v>42</v>
      </c>
      <c r="Q20" s="445">
        <f>IF(AND(X13=0,Z13=0),"",X13)</f>
      </c>
      <c r="R20" s="332">
        <f>IF(Q20&gt;O20,1,0)</f>
        <v>0</v>
      </c>
      <c r="S20" s="330"/>
      <c r="T20" s="330"/>
      <c r="U20" s="337">
        <f>IF(U19=1,0,IF(Y24="棄",1,0))</f>
        <v>0</v>
      </c>
      <c r="V20" s="315">
        <f>IF(X20&gt;Z20,1,0)</f>
        <v>0</v>
      </c>
      <c r="W20" s="642"/>
      <c r="X20" s="643"/>
      <c r="Y20" s="643"/>
      <c r="Z20" s="643"/>
      <c r="AA20" s="643"/>
      <c r="AB20" s="644"/>
      <c r="AC20" s="330"/>
      <c r="AD20" s="337">
        <f>IF(AD19=1,0,IF(AH24="棄",1,0))</f>
        <v>0</v>
      </c>
      <c r="AE20" s="332">
        <f>IF(AG20&gt;AI20,1,0)</f>
        <v>0</v>
      </c>
      <c r="AF20" s="624"/>
      <c r="AG20" s="443">
        <f>'決勝入力 '!M12</f>
      </c>
      <c r="AH20" s="332" t="s">
        <v>42</v>
      </c>
      <c r="AI20" s="445">
        <f>'決勝入力 '!Q12</f>
      </c>
      <c r="AJ20" s="332">
        <f>IF(AI20&gt;AG20,1,0)</f>
        <v>0</v>
      </c>
      <c r="AK20" s="330"/>
      <c r="AL20" s="330"/>
      <c r="AM20" s="337">
        <f>IF(AM19=1,0,IF(AQ24="棄",1,0))</f>
        <v>0</v>
      </c>
      <c r="AN20" s="332">
        <f>IF(AP20&gt;AR20,1,0)</f>
        <v>0</v>
      </c>
      <c r="AO20" s="624"/>
      <c r="AP20" s="443">
        <f>'決勝入力 '!E33</f>
      </c>
      <c r="AQ20" s="332" t="s">
        <v>42</v>
      </c>
      <c r="AR20" s="445">
        <f>'決勝入力 '!I33</f>
      </c>
      <c r="AS20" s="332">
        <f>IF(AR20&gt;AP20,1,0)</f>
        <v>0</v>
      </c>
      <c r="AT20" s="330"/>
      <c r="AU20" s="330"/>
      <c r="AV20" s="337">
        <f>IF(AV19=1,0,IF(AZ24="棄",1,0))</f>
        <v>0</v>
      </c>
      <c r="AW20" s="332">
        <f>IF(AY20&gt;BA20,1,0)</f>
        <v>0</v>
      </c>
      <c r="AX20" s="624"/>
      <c r="AY20" s="443">
        <f>'決勝入力 '!M19</f>
      </c>
      <c r="AZ20" s="332" t="s">
        <v>42</v>
      </c>
      <c r="BA20" s="445">
        <f>'決勝入力 '!Q19</f>
      </c>
      <c r="BB20" s="332">
        <f>IF(BA20&gt;AY20,1,0)</f>
        <v>0</v>
      </c>
      <c r="BC20" s="332"/>
      <c r="BD20" s="160"/>
      <c r="BE20" s="333"/>
      <c r="BF20" s="404"/>
      <c r="BG20" s="326"/>
      <c r="BH20" s="326"/>
      <c r="BI20" s="408"/>
      <c r="BJ20" s="408"/>
      <c r="BK20" s="326"/>
      <c r="BL20" s="326"/>
      <c r="BM20" s="155"/>
      <c r="BN20" s="155"/>
      <c r="BO20" s="326"/>
      <c r="BP20" s="327"/>
      <c r="BQ20" s="416"/>
      <c r="BR20" s="417"/>
      <c r="BS20" s="417"/>
      <c r="BT20" s="326"/>
      <c r="BU20" s="326"/>
      <c r="BV20" s="533"/>
      <c r="BW20" s="12"/>
      <c r="BX20" s="12"/>
      <c r="BY20" s="6"/>
      <c r="CB20" s="132"/>
      <c r="CC20" s="130"/>
      <c r="CD20" s="130"/>
    </row>
    <row r="21" spans="1:82" s="3" customFormat="1" ht="25.5" customHeight="1">
      <c r="A21" s="595"/>
      <c r="B21" s="628"/>
      <c r="C21" s="161">
        <f>SUM(F19:F23)</f>
        <v>0</v>
      </c>
      <c r="D21" s="160">
        <f>IF(F21&gt;H21,1,0)</f>
        <v>0</v>
      </c>
      <c r="E21" s="624"/>
      <c r="F21" s="443">
        <f>IF(AND(Z7=0,X7=0),"",Z7)</f>
      </c>
      <c r="G21" s="332" t="s">
        <v>42</v>
      </c>
      <c r="H21" s="445">
        <f>IF(AND(X7=0,Z7=0),"",X7)</f>
      </c>
      <c r="I21" s="332">
        <f>IF(H21&gt;F21,1,0)</f>
        <v>0</v>
      </c>
      <c r="J21" s="330"/>
      <c r="K21" s="330">
        <f>SUM(H19:H23)</f>
        <v>0</v>
      </c>
      <c r="L21" s="338">
        <f>SUM(O19:O23)</f>
        <v>0</v>
      </c>
      <c r="M21" s="315">
        <f>IF(O21&gt;Q21,1,0)</f>
        <v>0</v>
      </c>
      <c r="N21" s="624"/>
      <c r="O21" s="443">
        <f>IF(AND(Z14=0,X14=0),"",Z14)</f>
      </c>
      <c r="P21" s="332" t="s">
        <v>42</v>
      </c>
      <c r="Q21" s="445">
        <f>IF(AND(X14=0,Z14=0),"",X14)</f>
      </c>
      <c r="R21" s="332">
        <f>IF(Q21&gt;O21,1,0)</f>
        <v>0</v>
      </c>
      <c r="S21" s="330"/>
      <c r="T21" s="330">
        <f>SUM(Q19:Q23)</f>
        <v>0</v>
      </c>
      <c r="U21" s="338">
        <f>SUM(X19:X23)</f>
        <v>0</v>
      </c>
      <c r="V21" s="315">
        <f>IF(X21&gt;Z21,1,0)</f>
        <v>0</v>
      </c>
      <c r="W21" s="642"/>
      <c r="X21" s="643"/>
      <c r="Y21" s="643"/>
      <c r="Z21" s="643"/>
      <c r="AA21" s="643"/>
      <c r="AB21" s="644"/>
      <c r="AC21" s="330">
        <f>SUM(Z19:Z23)</f>
        <v>0</v>
      </c>
      <c r="AD21" s="340">
        <f>SUM(AG19:AG23)</f>
        <v>0</v>
      </c>
      <c r="AE21" s="332">
        <f>IF(AG21&gt;AI21,1,0)</f>
        <v>0</v>
      </c>
      <c r="AF21" s="624"/>
      <c r="AG21" s="443">
        <f>'決勝入力 '!M13</f>
      </c>
      <c r="AH21" s="332" t="s">
        <v>42</v>
      </c>
      <c r="AI21" s="445">
        <f>'決勝入力 '!Q13</f>
      </c>
      <c r="AJ21" s="332">
        <f>IF(AI21&gt;AG21,1,0)</f>
        <v>0</v>
      </c>
      <c r="AK21" s="330"/>
      <c r="AL21" s="330">
        <f>SUM(AI19:AI23)</f>
        <v>0</v>
      </c>
      <c r="AM21" s="340">
        <f>SUM(AP19:AP23)</f>
        <v>0</v>
      </c>
      <c r="AN21" s="332">
        <f>IF(AP21&gt;AR21,1,0)</f>
        <v>0</v>
      </c>
      <c r="AO21" s="624"/>
      <c r="AP21" s="443">
        <f>'決勝入力 '!E34</f>
      </c>
      <c r="AQ21" s="332" t="s">
        <v>42</v>
      </c>
      <c r="AR21" s="445">
        <f>'決勝入力 '!I34</f>
      </c>
      <c r="AS21" s="332">
        <f>IF(AR21&gt;AP21,1,0)</f>
        <v>0</v>
      </c>
      <c r="AT21" s="330"/>
      <c r="AU21" s="330">
        <f>SUM(AR19:AR23)</f>
        <v>0</v>
      </c>
      <c r="AV21" s="340">
        <f>SUM(AY19:AY23)</f>
        <v>0</v>
      </c>
      <c r="AW21" s="332">
        <f>IF(AY21&gt;BA21,1,0)</f>
        <v>0</v>
      </c>
      <c r="AX21" s="624"/>
      <c r="AY21" s="443">
        <f>'決勝入力 '!M20</f>
      </c>
      <c r="AZ21" s="332" t="s">
        <v>42</v>
      </c>
      <c r="BA21" s="445">
        <f>'決勝入力 '!Q20</f>
      </c>
      <c r="BB21" s="332">
        <f>IF(BA21&gt;AY21,1,0)</f>
        <v>0</v>
      </c>
      <c r="BC21" s="332"/>
      <c r="BD21" s="160">
        <f>SUM(BA19:BA23)</f>
        <v>0</v>
      </c>
      <c r="BE21" s="333" t="s">
        <v>18</v>
      </c>
      <c r="BF21" s="404"/>
      <c r="BG21" s="326">
        <f>C23+AD23+AM23+AV23+U23+L23</f>
        <v>0</v>
      </c>
      <c r="BH21" s="326">
        <f>(BK21*2)+BL21</f>
        <v>0</v>
      </c>
      <c r="BI21" s="408"/>
      <c r="BJ21" s="408"/>
      <c r="BK21" s="326">
        <f>C19+AD19+AM19+AV19+U19+L19</f>
        <v>0</v>
      </c>
      <c r="BL21" s="326">
        <f>K19+AL19+AU19+BD19-BM21+T19+AC19</f>
        <v>0</v>
      </c>
      <c r="BM21" s="155">
        <f>AD20+AM20+AV20+U20+L20+C20</f>
        <v>0</v>
      </c>
      <c r="BN21" s="155">
        <f>F24+AG24+AP24+AY24+X24+O24</f>
        <v>0</v>
      </c>
      <c r="BO21" s="326">
        <f>H24+AI24+AR24+BA24+Q24+Z24</f>
        <v>0</v>
      </c>
      <c r="BP21" s="327" t="str">
        <f>IF(BQ21=100,"MAX",BQ21)</f>
        <v>MAX</v>
      </c>
      <c r="BQ21" s="416">
        <f>IF(ISERROR(BN21/BO21),100,(BN21/BO21))</f>
        <v>100</v>
      </c>
      <c r="BR21" s="417"/>
      <c r="BS21" s="417"/>
      <c r="BT21" s="326">
        <f>C21+AD21+AM21+AV21+U21+L21</f>
        <v>0</v>
      </c>
      <c r="BU21" s="326">
        <f>K21+AL21+AU21+BD21+AC21+T21</f>
        <v>0</v>
      </c>
      <c r="BV21" s="327">
        <f>IF(ISERROR(BT21/BU21),0,(BT21/BU21))</f>
        <v>0</v>
      </c>
      <c r="BW21" s="12"/>
      <c r="BX21" s="12"/>
      <c r="BY21" s="6">
        <f>RANK(BV21,$BV$7:$BV$45)</f>
        <v>12</v>
      </c>
      <c r="CB21" s="132"/>
      <c r="CC21" s="130"/>
      <c r="CD21" s="130"/>
    </row>
    <row r="22" spans="1:82" s="3" customFormat="1" ht="25.5" customHeight="1">
      <c r="A22" s="595"/>
      <c r="B22" s="628"/>
      <c r="C22" s="162"/>
      <c r="D22" s="160">
        <f>IF(F22&gt;H22,1,0)</f>
        <v>0</v>
      </c>
      <c r="E22" s="624"/>
      <c r="F22" s="443">
        <f>IF(AND(Z8=0,X8=0),"",Z8)</f>
      </c>
      <c r="G22" s="332" t="s">
        <v>42</v>
      </c>
      <c r="H22" s="445">
        <f>IF(AND(X8=0,Z8=0),"",X8)</f>
      </c>
      <c r="I22" s="332">
        <f>IF(H22&gt;F22,1,0)</f>
        <v>0</v>
      </c>
      <c r="J22" s="330"/>
      <c r="K22" s="330"/>
      <c r="L22" s="314"/>
      <c r="M22" s="315">
        <f>IF(O22&gt;Q22,1,0)</f>
        <v>0</v>
      </c>
      <c r="N22" s="624"/>
      <c r="O22" s="443">
        <f>IF(AND(Z15=0,X15=0),"",Z15)</f>
      </c>
      <c r="P22" s="332" t="s">
        <v>42</v>
      </c>
      <c r="Q22" s="445">
        <f>IF(AND(X15=0,Z15=0),"",X15)</f>
      </c>
      <c r="R22" s="332">
        <f>IF(Q22&gt;O22,1,0)</f>
        <v>0</v>
      </c>
      <c r="S22" s="330"/>
      <c r="T22" s="330"/>
      <c r="U22" s="314"/>
      <c r="V22" s="315">
        <f>IF(X22&gt;Z22,1,0)</f>
        <v>0</v>
      </c>
      <c r="W22" s="642"/>
      <c r="X22" s="643"/>
      <c r="Y22" s="643"/>
      <c r="Z22" s="643"/>
      <c r="AA22" s="643"/>
      <c r="AB22" s="644"/>
      <c r="AC22" s="330"/>
      <c r="AD22" s="339"/>
      <c r="AE22" s="332">
        <f>IF(AG22&gt;AI22,1,0)</f>
        <v>0</v>
      </c>
      <c r="AF22" s="624"/>
      <c r="AG22" s="443">
        <f>'決勝入力 '!M14</f>
      </c>
      <c r="AH22" s="332" t="s">
        <v>42</v>
      </c>
      <c r="AI22" s="445">
        <f>'決勝入力 '!Q14</f>
      </c>
      <c r="AJ22" s="332">
        <f>IF(AI22&gt;AG22,1,0)</f>
        <v>0</v>
      </c>
      <c r="AK22" s="330"/>
      <c r="AL22" s="330"/>
      <c r="AM22" s="339"/>
      <c r="AN22" s="332">
        <f>IF(AP22&gt;AR22,1,0)</f>
        <v>0</v>
      </c>
      <c r="AO22" s="624"/>
      <c r="AP22" s="443">
        <f>'決勝入力 '!E35</f>
      </c>
      <c r="AQ22" s="332" t="s">
        <v>42</v>
      </c>
      <c r="AR22" s="445">
        <f>'決勝入力 '!I35</f>
      </c>
      <c r="AS22" s="332">
        <f>IF(AR22&gt;AP22,1,0)</f>
        <v>0</v>
      </c>
      <c r="AT22" s="330"/>
      <c r="AU22" s="330"/>
      <c r="AV22" s="339"/>
      <c r="AW22" s="332">
        <f>IF(AY22&gt;BA22,1,0)</f>
        <v>0</v>
      </c>
      <c r="AX22" s="624"/>
      <c r="AY22" s="443">
        <f>'決勝入力 '!M21</f>
      </c>
      <c r="AZ22" s="332" t="s">
        <v>42</v>
      </c>
      <c r="BA22" s="445">
        <f>'決勝入力 '!Q21</f>
      </c>
      <c r="BB22" s="332">
        <f>IF(BA22&gt;AY22,1,0)</f>
        <v>0</v>
      </c>
      <c r="BC22" s="332"/>
      <c r="BD22" s="160"/>
      <c r="BE22" s="333"/>
      <c r="BF22" s="404"/>
      <c r="BG22" s="326"/>
      <c r="BH22" s="326"/>
      <c r="BI22" s="408"/>
      <c r="BJ22" s="408"/>
      <c r="BK22" s="326"/>
      <c r="BL22" s="326"/>
      <c r="BM22" s="155"/>
      <c r="BN22" s="155"/>
      <c r="BO22" s="326"/>
      <c r="BP22" s="327"/>
      <c r="BQ22" s="416"/>
      <c r="BR22" s="417"/>
      <c r="BS22" s="417"/>
      <c r="BT22" s="326"/>
      <c r="BU22" s="326"/>
      <c r="BV22" s="533"/>
      <c r="BW22" s="12"/>
      <c r="BX22" s="12"/>
      <c r="BY22" s="6"/>
      <c r="CB22" s="132"/>
      <c r="CC22" s="130"/>
      <c r="CD22" s="130"/>
    </row>
    <row r="23" spans="1:82" s="3" customFormat="1" ht="25.5" customHeight="1">
      <c r="A23" s="595"/>
      <c r="B23" s="628"/>
      <c r="C23" s="162">
        <f>IF(F24=H24,0,1)</f>
        <v>0</v>
      </c>
      <c r="D23" s="160">
        <f>IF(F23&gt;H23,1,0)</f>
        <v>0</v>
      </c>
      <c r="E23" s="624"/>
      <c r="F23" s="443">
        <f>IF(AND(Z9=0,X9=0),"",Z9)</f>
      </c>
      <c r="G23" s="332" t="s">
        <v>42</v>
      </c>
      <c r="H23" s="445">
        <f>IF(AND(X9=0,Z9=0),"",X9)</f>
      </c>
      <c r="I23" s="332">
        <f>IF(H23&gt;F23,1,0)</f>
        <v>0</v>
      </c>
      <c r="J23" s="330"/>
      <c r="K23" s="330"/>
      <c r="L23" s="314">
        <f>IF(O24=Q24,0,1)</f>
        <v>0</v>
      </c>
      <c r="M23" s="315">
        <f>IF(O23&gt;Q23,1,0)</f>
        <v>0</v>
      </c>
      <c r="N23" s="624"/>
      <c r="O23" s="443">
        <f>IF(AND(Z16=0,X16=0),"",Z16)</f>
      </c>
      <c r="P23" s="332" t="s">
        <v>42</v>
      </c>
      <c r="Q23" s="445">
        <f>IF(AND(X16=0,Z16=0),"",X16)</f>
      </c>
      <c r="R23" s="332">
        <f>IF(Q23&gt;O23,1,0)</f>
        <v>0</v>
      </c>
      <c r="S23" s="330"/>
      <c r="T23" s="330"/>
      <c r="U23" s="314">
        <f>IF(X24=Z24,0,1)</f>
        <v>0</v>
      </c>
      <c r="V23" s="315">
        <f>IF(X23&gt;Z23,1,0)</f>
        <v>0</v>
      </c>
      <c r="W23" s="642"/>
      <c r="X23" s="643"/>
      <c r="Y23" s="643"/>
      <c r="Z23" s="643"/>
      <c r="AA23" s="643"/>
      <c r="AB23" s="644"/>
      <c r="AC23" s="330"/>
      <c r="AD23" s="339">
        <f>IF(AG24=AI24,0,1)</f>
        <v>0</v>
      </c>
      <c r="AE23" s="332">
        <f>IF(AG23&gt;AI23,1,0)</f>
        <v>0</v>
      </c>
      <c r="AF23" s="624"/>
      <c r="AG23" s="443">
        <f>'決勝入力 '!M15</f>
      </c>
      <c r="AH23" s="332" t="s">
        <v>42</v>
      </c>
      <c r="AI23" s="445">
        <f>'決勝入力 '!Q15</f>
      </c>
      <c r="AJ23" s="332">
        <f>IF(AI23&gt;AG23,1,0)</f>
        <v>0</v>
      </c>
      <c r="AK23" s="330"/>
      <c r="AL23" s="330"/>
      <c r="AM23" s="339">
        <f>IF(AP24=AR24,0,1)</f>
        <v>0</v>
      </c>
      <c r="AN23" s="332">
        <f>IF(AP23&gt;AR23,1,0)</f>
        <v>0</v>
      </c>
      <c r="AO23" s="624"/>
      <c r="AP23" s="443">
        <f>'決勝入力 '!E36</f>
      </c>
      <c r="AQ23" s="332" t="s">
        <v>42</v>
      </c>
      <c r="AR23" s="445">
        <f>'決勝入力 '!I36</f>
      </c>
      <c r="AS23" s="332">
        <f>IF(AR23&gt;AP23,1,0)</f>
        <v>0</v>
      </c>
      <c r="AT23" s="330"/>
      <c r="AU23" s="330"/>
      <c r="AV23" s="339">
        <f>IF(AY24=BA24,0,1)</f>
        <v>0</v>
      </c>
      <c r="AW23" s="332">
        <f>IF(AY23&gt;BA23,1,0)</f>
        <v>0</v>
      </c>
      <c r="AX23" s="624"/>
      <c r="AY23" s="443">
        <f>'決勝入力 '!M22</f>
      </c>
      <c r="AZ23" s="332" t="s">
        <v>42</v>
      </c>
      <c r="BA23" s="445">
        <f>'決勝入力 '!Q22</f>
      </c>
      <c r="BB23" s="332">
        <f>IF(BA23&gt;AY23,1,0)</f>
        <v>0</v>
      </c>
      <c r="BC23" s="332"/>
      <c r="BD23" s="160"/>
      <c r="BE23" s="333"/>
      <c r="BF23" s="404"/>
      <c r="BG23" s="326"/>
      <c r="BH23" s="326"/>
      <c r="BI23" s="408"/>
      <c r="BJ23" s="408"/>
      <c r="BK23" s="326"/>
      <c r="BL23" s="326"/>
      <c r="BM23" s="155"/>
      <c r="BN23" s="155"/>
      <c r="BO23" s="326"/>
      <c r="BP23" s="327"/>
      <c r="BQ23" s="416"/>
      <c r="BR23" s="417"/>
      <c r="BS23" s="417"/>
      <c r="BT23" s="326"/>
      <c r="BU23" s="326"/>
      <c r="BV23" s="533"/>
      <c r="BW23" s="12"/>
      <c r="BX23" s="12"/>
      <c r="BY23" s="6"/>
      <c r="CB23" s="132"/>
      <c r="CC23" s="130"/>
      <c r="CD23" s="130"/>
    </row>
    <row r="24" spans="1:82" s="11" customFormat="1" ht="25.5" customHeight="1">
      <c r="A24" s="596"/>
      <c r="B24" s="629"/>
      <c r="C24" s="166"/>
      <c r="D24" s="165"/>
      <c r="E24" s="339"/>
      <c r="F24" s="444">
        <f>SUM(D19:D23)</f>
        <v>0</v>
      </c>
      <c r="G24" s="332" t="s">
        <v>10</v>
      </c>
      <c r="H24" s="444">
        <f>SUM(I19:I23)</f>
        <v>0</v>
      </c>
      <c r="I24" s="332"/>
      <c r="J24" s="330"/>
      <c r="K24" s="330"/>
      <c r="L24" s="314"/>
      <c r="M24" s="315"/>
      <c r="N24" s="339"/>
      <c r="O24" s="444">
        <f>SUM(M19:M23)</f>
        <v>0</v>
      </c>
      <c r="P24" s="332" t="s">
        <v>21</v>
      </c>
      <c r="Q24" s="444">
        <f>SUM(R19:R23)</f>
        <v>0</v>
      </c>
      <c r="R24" s="332"/>
      <c r="S24" s="330"/>
      <c r="T24" s="330"/>
      <c r="U24" s="314"/>
      <c r="V24" s="315"/>
      <c r="W24" s="645"/>
      <c r="X24" s="646"/>
      <c r="Y24" s="646"/>
      <c r="Z24" s="646"/>
      <c r="AA24" s="646"/>
      <c r="AB24" s="647"/>
      <c r="AC24" s="330"/>
      <c r="AD24" s="339"/>
      <c r="AE24" s="332"/>
      <c r="AF24" s="340"/>
      <c r="AG24" s="444">
        <f>SUM(AE19:AE23)</f>
        <v>0</v>
      </c>
      <c r="AH24" s="332" t="s">
        <v>10</v>
      </c>
      <c r="AI24" s="444">
        <f>SUM(AJ19:AJ23)</f>
        <v>0</v>
      </c>
      <c r="AJ24" s="332"/>
      <c r="AK24" s="330"/>
      <c r="AL24" s="330"/>
      <c r="AM24" s="339"/>
      <c r="AN24" s="332"/>
      <c r="AO24" s="340"/>
      <c r="AP24" s="444">
        <f>SUM(AN19:AN23)</f>
        <v>0</v>
      </c>
      <c r="AQ24" s="332" t="s">
        <v>10</v>
      </c>
      <c r="AR24" s="444">
        <f>SUM(AS19:AS23)</f>
        <v>0</v>
      </c>
      <c r="AS24" s="332"/>
      <c r="AT24" s="330"/>
      <c r="AU24" s="330"/>
      <c r="AV24" s="339"/>
      <c r="AW24" s="341"/>
      <c r="AX24" s="332"/>
      <c r="AY24" s="444">
        <f>SUM(AW19:AW23)</f>
        <v>0</v>
      </c>
      <c r="AZ24" s="332" t="s">
        <v>21</v>
      </c>
      <c r="BA24" s="444">
        <f>SUM(BB19:BB23)</f>
        <v>0</v>
      </c>
      <c r="BB24" s="332"/>
      <c r="BC24" s="332"/>
      <c r="BD24" s="165"/>
      <c r="BE24" s="342" t="s">
        <v>17</v>
      </c>
      <c r="BF24" s="405">
        <f>BJ24*100+BS24*10+BX24</f>
        <v>112</v>
      </c>
      <c r="BG24" s="343">
        <f>SUM(BG19:BG21)</f>
        <v>3</v>
      </c>
      <c r="BH24" s="343">
        <f>SUM(BH19:BH21)</f>
        <v>6</v>
      </c>
      <c r="BI24" s="410">
        <f>BH24</f>
        <v>6</v>
      </c>
      <c r="BJ24" s="410">
        <f>RANK(BI24,$BI$10:$BI$45)</f>
        <v>1</v>
      </c>
      <c r="BK24" s="343">
        <f>SUM(BK19:BK21)</f>
        <v>3</v>
      </c>
      <c r="BL24" s="343">
        <f>SUM(BL19:BL21)</f>
        <v>0</v>
      </c>
      <c r="BM24" s="343">
        <f>SUM(BM19:BM21)</f>
        <v>0</v>
      </c>
      <c r="BN24" s="343">
        <f>SUM(BN19:BN21)</f>
        <v>9</v>
      </c>
      <c r="BO24" s="343">
        <f>SUM(BO19:BO21)</f>
        <v>1</v>
      </c>
      <c r="BP24" s="441">
        <f>IF(BQ24=100,"MAX",BQ24)</f>
        <v>9</v>
      </c>
      <c r="BQ24" s="416">
        <f>IF(ISERROR(BN24/BO24),100,(BN24/BO24))</f>
        <v>9</v>
      </c>
      <c r="BR24" s="418">
        <f>BQ24</f>
        <v>9</v>
      </c>
      <c r="BS24" s="419">
        <f>RANK(BR24,$BR$10:$BR$45)</f>
        <v>1</v>
      </c>
      <c r="BT24" s="343">
        <f>SUM(BT19:BT21)</f>
        <v>286</v>
      </c>
      <c r="BU24" s="343">
        <f>SUM(BU19:BU21)</f>
        <v>252</v>
      </c>
      <c r="BV24" s="441">
        <f>IF(ISERROR(BT24/BU24),0,(BT24/BU24))</f>
        <v>1.1349206349206349</v>
      </c>
      <c r="BW24" s="12">
        <f>BV24</f>
        <v>1.1349206349206349</v>
      </c>
      <c r="BX24" s="6">
        <f>RANK(BV24,$BW$7:$BW$45)</f>
        <v>2</v>
      </c>
      <c r="CB24" s="132"/>
      <c r="CC24" s="130"/>
      <c r="CD24" s="130"/>
    </row>
    <row r="25" spans="1:82" s="11" customFormat="1" ht="25.5" customHeight="1">
      <c r="A25" s="594">
        <f>RANK(BF31,$BF$7:$BF$45,1)+4</f>
        <v>9</v>
      </c>
      <c r="B25" s="627" t="str">
        <f>AF3</f>
        <v>神奈川</v>
      </c>
      <c r="C25" s="166"/>
      <c r="D25" s="165"/>
      <c r="E25" s="316"/>
      <c r="F25" s="442"/>
      <c r="G25" s="317"/>
      <c r="H25" s="442"/>
      <c r="I25" s="317"/>
      <c r="J25" s="318"/>
      <c r="K25" s="318"/>
      <c r="L25" s="314"/>
      <c r="M25" s="315"/>
      <c r="N25" s="316"/>
      <c r="O25" s="442"/>
      <c r="P25" s="317"/>
      <c r="Q25" s="442"/>
      <c r="R25" s="317"/>
      <c r="S25" s="318"/>
      <c r="T25" s="318"/>
      <c r="U25" s="314"/>
      <c r="V25" s="315"/>
      <c r="W25" s="316"/>
      <c r="X25" s="442"/>
      <c r="Y25" s="317"/>
      <c r="Z25" s="442"/>
      <c r="AA25" s="317"/>
      <c r="AB25" s="318"/>
      <c r="AC25" s="318"/>
      <c r="AD25" s="317"/>
      <c r="AE25" s="317"/>
      <c r="AF25" s="639">
        <f>IF(AG31&gt;=3,"○",IF(AI31&gt;=3,"●",""))</f>
      </c>
      <c r="AG25" s="640"/>
      <c r="AH25" s="640"/>
      <c r="AI25" s="640"/>
      <c r="AJ25" s="640"/>
      <c r="AK25" s="641"/>
      <c r="AL25" s="317"/>
      <c r="AM25" s="317"/>
      <c r="AN25" s="317"/>
      <c r="AO25" s="317"/>
      <c r="AP25" s="442"/>
      <c r="AQ25" s="317"/>
      <c r="AR25" s="442"/>
      <c r="AS25" s="317"/>
      <c r="AT25" s="317"/>
      <c r="AU25" s="317"/>
      <c r="AV25" s="317"/>
      <c r="AW25" s="317"/>
      <c r="AX25" s="347"/>
      <c r="AY25" s="442"/>
      <c r="AZ25" s="317"/>
      <c r="BA25" s="442"/>
      <c r="BB25" s="317"/>
      <c r="BC25" s="317"/>
      <c r="BD25" s="167"/>
      <c r="BE25" s="334"/>
      <c r="BF25" s="404"/>
      <c r="BG25" s="326"/>
      <c r="BH25" s="349"/>
      <c r="BI25" s="411"/>
      <c r="BJ25" s="411"/>
      <c r="BK25" s="326"/>
      <c r="BL25" s="349"/>
      <c r="BM25" s="350"/>
      <c r="BN25" s="350"/>
      <c r="BO25" s="349"/>
      <c r="BP25" s="351"/>
      <c r="BQ25" s="420"/>
      <c r="BR25" s="421"/>
      <c r="BS25" s="421"/>
      <c r="BT25" s="349"/>
      <c r="BU25" s="349"/>
      <c r="BV25" s="534"/>
      <c r="BW25" s="12"/>
      <c r="BX25" s="12"/>
      <c r="BY25" s="10"/>
      <c r="CB25" s="132"/>
      <c r="CC25" s="130"/>
      <c r="CD25" s="130"/>
    </row>
    <row r="26" spans="1:82" s="3" customFormat="1" ht="25.5" customHeight="1">
      <c r="A26" s="595"/>
      <c r="B26" s="628"/>
      <c r="C26" s="89">
        <f>IF(F31&gt;H31,1,0)</f>
        <v>0</v>
      </c>
      <c r="D26" s="159">
        <f>IF(F26&gt;H26,1,0)</f>
        <v>0</v>
      </c>
      <c r="E26" s="624">
        <f>IF(F31&gt;=3,"○",IF(H31&gt;=3,"●",""))</f>
      </c>
      <c r="F26" s="443">
        <f>IF(AND(AI5=0,AG5=0),"",AI5)</f>
      </c>
      <c r="G26" s="332" t="s">
        <v>42</v>
      </c>
      <c r="H26" s="445">
        <f>IF(AND(AG5=0,AI5=0),"",AG5)</f>
      </c>
      <c r="I26" s="332">
        <f>IF(H26&gt;F26,1,0)</f>
        <v>0</v>
      </c>
      <c r="J26" s="330"/>
      <c r="K26" s="330">
        <f>IF(F31&gt;=H31,0,1)</f>
        <v>0</v>
      </c>
      <c r="L26" s="331">
        <f>IF(O31&gt;Q31,1,0)</f>
        <v>0</v>
      </c>
      <c r="M26" s="352">
        <f>IF(O26&gt;Q26,1,0)</f>
        <v>0</v>
      </c>
      <c r="N26" s="624">
        <f>IF(O31&gt;=3,"○",IF(Q31&gt;=3,"●",""))</f>
      </c>
      <c r="O26" s="443">
        <f>IF(AND(AI12=0,AG12=0),"",AI12)</f>
      </c>
      <c r="P26" s="332" t="s">
        <v>42</v>
      </c>
      <c r="Q26" s="445">
        <f>IF(AND(AG12=0,AI12=0),"",AG12)</f>
      </c>
      <c r="R26" s="332">
        <f>IF(Q26&gt;O26,1,0)</f>
        <v>0</v>
      </c>
      <c r="S26" s="330"/>
      <c r="T26" s="330">
        <f>IF(O31&gt;=Q31,0,1)</f>
        <v>0</v>
      </c>
      <c r="U26" s="331">
        <f>IF(X31&gt;Z31,1,0)</f>
        <v>0</v>
      </c>
      <c r="V26" s="352">
        <f>IF(X26&gt;Z26,1,0)</f>
        <v>0</v>
      </c>
      <c r="W26" s="624">
        <f>IF(X31&gt;=3,"○",IF(Z31&gt;=3,"●",""))</f>
      </c>
      <c r="X26" s="443">
        <f>IF(AND(AI19=0,AG19=0),"",AI19)</f>
      </c>
      <c r="Y26" s="332" t="s">
        <v>42</v>
      </c>
      <c r="Z26" s="445">
        <f>IF(AND(AG19=0,AI19=0),"",AG19)</f>
      </c>
      <c r="AA26" s="332">
        <f>IF(Z26&gt;X26,1,0)</f>
        <v>0</v>
      </c>
      <c r="AB26" s="330"/>
      <c r="AC26" s="330">
        <f>IF(X31&gt;=Z31,0,1)</f>
        <v>0</v>
      </c>
      <c r="AD26" s="331">
        <f>IF(AG31&gt;AI31,1,0)</f>
        <v>0</v>
      </c>
      <c r="AE26" s="332">
        <f>IF(AG26&gt;AI26,1,0)</f>
        <v>0</v>
      </c>
      <c r="AF26" s="642"/>
      <c r="AG26" s="643"/>
      <c r="AH26" s="643"/>
      <c r="AI26" s="643"/>
      <c r="AJ26" s="643"/>
      <c r="AK26" s="644"/>
      <c r="AL26" s="330">
        <f>IF(AG31&gt;=AI31,0,1)</f>
        <v>0</v>
      </c>
      <c r="AM26" s="331">
        <f>IF(AP31&gt;AR31,1,0)</f>
        <v>0</v>
      </c>
      <c r="AN26" s="332">
        <f>IF(AP26&gt;AR26,1,0)</f>
        <v>0</v>
      </c>
      <c r="AO26" s="624">
        <f>IF(AP31&gt;=3,"○",IF(AR31&gt;=3,"●",""))</f>
      </c>
      <c r="AP26" s="443">
        <f>'決勝入力 '!M4</f>
      </c>
      <c r="AQ26" s="332" t="s">
        <v>42</v>
      </c>
      <c r="AR26" s="445">
        <f>'決勝入力 '!Q4</f>
      </c>
      <c r="AS26" s="332">
        <f>IF(AR26&gt;AP26,1,0)</f>
        <v>0</v>
      </c>
      <c r="AT26" s="330"/>
      <c r="AU26" s="330">
        <f>IF(AP31&gt;=AR31,0,1)</f>
        <v>0</v>
      </c>
      <c r="AV26" s="331">
        <f>IF(AY31&gt;BA31,1,0)</f>
        <v>0</v>
      </c>
      <c r="AW26" s="332">
        <f>IF(AY26&gt;BA26,1,0)</f>
        <v>0</v>
      </c>
      <c r="AX26" s="624">
        <f>IF(AY31&gt;=3,"○",IF(BA31&gt;=3,"●",""))</f>
      </c>
      <c r="AY26" s="443">
        <f>'決勝入力 '!M32</f>
      </c>
      <c r="AZ26" s="332" t="s">
        <v>42</v>
      </c>
      <c r="BA26" s="445">
        <f>'決勝入力 '!Q32</f>
      </c>
      <c r="BB26" s="332">
        <f>IF(BA26&gt;AY26,1,0)</f>
        <v>0</v>
      </c>
      <c r="BC26" s="332"/>
      <c r="BD26" s="151">
        <f>IF(AY31&gt;=BA31,0,1)</f>
        <v>0</v>
      </c>
      <c r="BE26" s="334" t="s">
        <v>16</v>
      </c>
      <c r="BF26" s="404"/>
      <c r="BG26" s="326">
        <f>'１次予測'!D12</f>
        <v>3</v>
      </c>
      <c r="BH26" s="326">
        <f>'１次予測'!E12</f>
        <v>3</v>
      </c>
      <c r="BI26" s="409"/>
      <c r="BJ26" s="409"/>
      <c r="BK26" s="326">
        <f>'１次予測'!F12</f>
        <v>0</v>
      </c>
      <c r="BL26" s="326">
        <f>'１次予測'!G12</f>
        <v>3</v>
      </c>
      <c r="BM26" s="326">
        <f>'１次予測'!H12</f>
        <v>0</v>
      </c>
      <c r="BN26" s="326">
        <f>'１次予測'!J12</f>
        <v>1</v>
      </c>
      <c r="BO26" s="326">
        <f>'１次予測'!K12</f>
        <v>9</v>
      </c>
      <c r="BP26" s="327">
        <f>IF(BQ26=100,"MAX",BQ26)</f>
        <v>0.1111111111111111</v>
      </c>
      <c r="BQ26" s="416">
        <f>IF(ISERROR(BN26/BO26),100,(BN26/BO26))</f>
        <v>0.1111111111111111</v>
      </c>
      <c r="BR26" s="408"/>
      <c r="BS26" s="408"/>
      <c r="BT26" s="326">
        <f>'１次予測'!N12</f>
        <v>186</v>
      </c>
      <c r="BU26" s="326">
        <f>'１次予測'!O12</f>
        <v>247</v>
      </c>
      <c r="BV26" s="327">
        <f>IF(ISERROR(BT26/BU26),0,(BT26/BU26))</f>
        <v>0.7530364372469636</v>
      </c>
      <c r="BW26" s="5"/>
      <c r="BX26" s="5"/>
      <c r="BY26" s="13"/>
      <c r="CB26" s="132"/>
      <c r="CC26" s="130"/>
      <c r="CD26" s="130"/>
    </row>
    <row r="27" spans="1:82" s="3" customFormat="1" ht="25.5" customHeight="1">
      <c r="A27" s="595"/>
      <c r="B27" s="628"/>
      <c r="C27" s="95">
        <f>IF(C26=1,0,IF(G31="棄",1,0))</f>
        <v>0</v>
      </c>
      <c r="D27" s="160">
        <f>IF(F27&gt;H27,1,0)</f>
        <v>0</v>
      </c>
      <c r="E27" s="624"/>
      <c r="F27" s="443">
        <f>IF(AND(AI6=0,AG6=0),"",AI6)</f>
      </c>
      <c r="G27" s="332" t="s">
        <v>42</v>
      </c>
      <c r="H27" s="445">
        <f>IF(AND(AG6=0,AI6=0),"",AG6)</f>
      </c>
      <c r="I27" s="332">
        <f>IF(H27&gt;F27,1,0)</f>
        <v>0</v>
      </c>
      <c r="J27" s="330"/>
      <c r="K27" s="330"/>
      <c r="L27" s="337">
        <f>IF(L26=1,0,IF(P31="棄",1,0))</f>
        <v>0</v>
      </c>
      <c r="M27" s="315">
        <f>IF(O27&gt;Q27,1,0)</f>
        <v>0</v>
      </c>
      <c r="N27" s="624"/>
      <c r="O27" s="443">
        <f>IF(AND(AI13=0,AG13=0),"",AI13)</f>
      </c>
      <c r="P27" s="332" t="s">
        <v>42</v>
      </c>
      <c r="Q27" s="445">
        <f>IF(AND(AG13=0,AI13=0),"",AG13)</f>
      </c>
      <c r="R27" s="332">
        <f>IF(Q27&gt;O27,1,0)</f>
        <v>0</v>
      </c>
      <c r="S27" s="330"/>
      <c r="T27" s="330"/>
      <c r="U27" s="337">
        <f>IF(U26=1,0,IF(Y31="棄",1,0))</f>
        <v>0</v>
      </c>
      <c r="V27" s="315">
        <f>IF(X27&gt;Z27,1,0)</f>
        <v>0</v>
      </c>
      <c r="W27" s="624"/>
      <c r="X27" s="443">
        <f>IF(AND(AI20=0,AG20=0),"",AI20)</f>
      </c>
      <c r="Y27" s="332" t="s">
        <v>42</v>
      </c>
      <c r="Z27" s="445">
        <f>IF(AND(AG20=0,AI20=0),"",AG20)</f>
      </c>
      <c r="AA27" s="332">
        <f>IF(Z27&gt;X27,1,0)</f>
        <v>0</v>
      </c>
      <c r="AB27" s="330"/>
      <c r="AC27" s="330"/>
      <c r="AD27" s="337">
        <f>IF(AD26=1,0,IF(AH31="棄",1,0))</f>
        <v>0</v>
      </c>
      <c r="AE27" s="332">
        <f>IF(AG27&gt;AI27,1,0)</f>
        <v>0</v>
      </c>
      <c r="AF27" s="642"/>
      <c r="AG27" s="643"/>
      <c r="AH27" s="643"/>
      <c r="AI27" s="643"/>
      <c r="AJ27" s="643"/>
      <c r="AK27" s="644"/>
      <c r="AL27" s="332"/>
      <c r="AM27" s="337">
        <f>IF(AM26=1,0,IF(AQ31="棄",1,0))</f>
        <v>0</v>
      </c>
      <c r="AN27" s="332">
        <f>IF(AP27&gt;AR27,1,0)</f>
        <v>0</v>
      </c>
      <c r="AO27" s="624"/>
      <c r="AP27" s="443">
        <f>'決勝入力 '!M5</f>
      </c>
      <c r="AQ27" s="332" t="s">
        <v>42</v>
      </c>
      <c r="AR27" s="445">
        <f>'決勝入力 '!Q5</f>
      </c>
      <c r="AS27" s="332">
        <f>IF(AR27&gt;AP27,1,0)</f>
        <v>0</v>
      </c>
      <c r="AT27" s="330"/>
      <c r="AU27" s="330"/>
      <c r="AV27" s="337">
        <f>IF(AV26=1,0,IF(AZ31="棄",1,0))</f>
        <v>0</v>
      </c>
      <c r="AW27" s="332">
        <f>IF(AY27&gt;BA27,1,0)</f>
        <v>0</v>
      </c>
      <c r="AX27" s="624"/>
      <c r="AY27" s="443">
        <f>'決勝入力 '!M33</f>
      </c>
      <c r="AZ27" s="332" t="s">
        <v>42</v>
      </c>
      <c r="BA27" s="445">
        <f>'決勝入力 '!Q33</f>
      </c>
      <c r="BB27" s="332">
        <f>IF(BA27&gt;AY27,1,0)</f>
        <v>0</v>
      </c>
      <c r="BC27" s="332"/>
      <c r="BD27" s="160"/>
      <c r="BE27" s="334"/>
      <c r="BF27" s="404"/>
      <c r="BG27" s="326"/>
      <c r="BH27" s="326"/>
      <c r="BI27" s="408"/>
      <c r="BJ27" s="408"/>
      <c r="BK27" s="326"/>
      <c r="BL27" s="326"/>
      <c r="BM27" s="155"/>
      <c r="BN27" s="155"/>
      <c r="BO27" s="326"/>
      <c r="BP27" s="327"/>
      <c r="BQ27" s="416"/>
      <c r="BR27" s="417"/>
      <c r="BS27" s="417"/>
      <c r="BT27" s="326"/>
      <c r="BU27" s="326"/>
      <c r="BV27" s="533"/>
      <c r="BW27" s="12"/>
      <c r="BX27" s="12"/>
      <c r="BY27" s="6"/>
      <c r="CB27" s="132"/>
      <c r="CC27" s="130"/>
      <c r="CD27" s="130"/>
    </row>
    <row r="28" spans="1:82" s="3" customFormat="1" ht="25.5" customHeight="1">
      <c r="A28" s="595"/>
      <c r="B28" s="628"/>
      <c r="C28" s="161">
        <f>SUM(F26:F30)</f>
        <v>0</v>
      </c>
      <c r="D28" s="160">
        <f>IF(F28&gt;H28,1,0)</f>
        <v>0</v>
      </c>
      <c r="E28" s="624"/>
      <c r="F28" s="443">
        <f>IF(AND(AI7=0,AG7=0),"",AI7)</f>
      </c>
      <c r="G28" s="332" t="s">
        <v>42</v>
      </c>
      <c r="H28" s="445">
        <f>IF(AND(AG7=0,AI7=0),"",AG7)</f>
      </c>
      <c r="I28" s="332">
        <f>IF(H28&gt;F28,1,0)</f>
        <v>0</v>
      </c>
      <c r="J28" s="330"/>
      <c r="K28" s="330">
        <f>SUM(H26:H30)</f>
        <v>0</v>
      </c>
      <c r="L28" s="338">
        <f>SUM(O26:O30)</f>
        <v>0</v>
      </c>
      <c r="M28" s="315">
        <f>IF(O28&gt;Q28,1,0)</f>
        <v>0</v>
      </c>
      <c r="N28" s="624"/>
      <c r="O28" s="443">
        <f>IF(AND(AI14=0,AG14=0),"",AI14)</f>
      </c>
      <c r="P28" s="332" t="s">
        <v>42</v>
      </c>
      <c r="Q28" s="445">
        <f>IF(AND(AG14=0,AI14=0),"",AG14)</f>
      </c>
      <c r="R28" s="332">
        <f>IF(Q28&gt;O28,1,0)</f>
        <v>0</v>
      </c>
      <c r="S28" s="330"/>
      <c r="T28" s="330">
        <f>SUM(Q26:Q30)</f>
        <v>0</v>
      </c>
      <c r="U28" s="338">
        <f>SUM(X26:X30)</f>
        <v>0</v>
      </c>
      <c r="V28" s="315">
        <f>IF(X28&gt;Z28,1,0)</f>
        <v>0</v>
      </c>
      <c r="W28" s="624"/>
      <c r="X28" s="443">
        <f>IF(AND(AI21=0,AG21=0),"",AI21)</f>
      </c>
      <c r="Y28" s="332" t="s">
        <v>42</v>
      </c>
      <c r="Z28" s="445">
        <f>IF(AND(AG21=0,AI21=0),"",AG21)</f>
      </c>
      <c r="AA28" s="332">
        <f>IF(Z28&gt;X28,1,0)</f>
        <v>0</v>
      </c>
      <c r="AB28" s="330"/>
      <c r="AC28" s="330">
        <f>SUM(Z26:Z30)</f>
        <v>0</v>
      </c>
      <c r="AD28" s="341">
        <f>SUM(AG26:AG30)</f>
        <v>0</v>
      </c>
      <c r="AE28" s="332">
        <f>IF(AG28&gt;AI28,1,0)</f>
        <v>0</v>
      </c>
      <c r="AF28" s="642"/>
      <c r="AG28" s="643"/>
      <c r="AH28" s="643"/>
      <c r="AI28" s="643"/>
      <c r="AJ28" s="643"/>
      <c r="AK28" s="644"/>
      <c r="AL28" s="332">
        <f>SUM(AI26:AI30)</f>
        <v>0</v>
      </c>
      <c r="AM28" s="340">
        <f>SUM(AP26:AP30)</f>
        <v>0</v>
      </c>
      <c r="AN28" s="332">
        <f>IF(AP28&gt;AR28,1,0)</f>
        <v>0</v>
      </c>
      <c r="AO28" s="624"/>
      <c r="AP28" s="443">
        <f>'決勝入力 '!M6</f>
      </c>
      <c r="AQ28" s="332" t="s">
        <v>42</v>
      </c>
      <c r="AR28" s="445">
        <f>'決勝入力 '!Q6</f>
      </c>
      <c r="AS28" s="332">
        <f>IF(AR28&gt;AP28,1,0)</f>
        <v>0</v>
      </c>
      <c r="AT28" s="330"/>
      <c r="AU28" s="330">
        <f>SUM(AR26:AR30)</f>
        <v>0</v>
      </c>
      <c r="AV28" s="340">
        <f>SUM(AY26:AY30)</f>
        <v>0</v>
      </c>
      <c r="AW28" s="332">
        <f>IF(AY28&gt;BA28,1,0)</f>
        <v>0</v>
      </c>
      <c r="AX28" s="624"/>
      <c r="AY28" s="443">
        <f>'決勝入力 '!M34</f>
      </c>
      <c r="AZ28" s="332" t="s">
        <v>42</v>
      </c>
      <c r="BA28" s="445">
        <f>'決勝入力 '!Q34</f>
      </c>
      <c r="BB28" s="332">
        <f>IF(BA28&gt;AY28,1,0)</f>
        <v>0</v>
      </c>
      <c r="BC28" s="332"/>
      <c r="BD28" s="160">
        <f>SUM(BA26:BA30)</f>
        <v>0</v>
      </c>
      <c r="BE28" s="333" t="s">
        <v>18</v>
      </c>
      <c r="BF28" s="404"/>
      <c r="BG28" s="326">
        <f>C30+AD30+AM30+AV30+U30+L30</f>
        <v>0</v>
      </c>
      <c r="BH28" s="326">
        <f>(BK28*2)+BL28</f>
        <v>0</v>
      </c>
      <c r="BI28" s="408"/>
      <c r="BJ28" s="408"/>
      <c r="BK28" s="326">
        <f>C26+AD26+AM26+AV26+U26+L26</f>
        <v>0</v>
      </c>
      <c r="BL28" s="326">
        <f>K26+AL26+AU26+BD26-BM28+T26+AC26</f>
        <v>0</v>
      </c>
      <c r="BM28" s="155">
        <f>AD27+AM27+AV27+U27+L27+C27</f>
        <v>0</v>
      </c>
      <c r="BN28" s="155">
        <f>F31+AG31+AP31+AY31+X31+O31</f>
        <v>0</v>
      </c>
      <c r="BO28" s="326">
        <f>H31+AI31+AR31+BA31+Q31+Z31</f>
        <v>0</v>
      </c>
      <c r="BP28" s="327" t="str">
        <f>IF(BQ28=100,"MAX",BQ28)</f>
        <v>MAX</v>
      </c>
      <c r="BQ28" s="416">
        <f>IF(ISERROR(BN28/BO28),100,(BN28/BO28))</f>
        <v>100</v>
      </c>
      <c r="BR28" s="417"/>
      <c r="BS28" s="417"/>
      <c r="BT28" s="326">
        <f>C28+AD28+AM28+AV28+U28+L28</f>
        <v>0</v>
      </c>
      <c r="BU28" s="326">
        <f>K28+AL28+AU28+BD28+AC28+T28</f>
        <v>0</v>
      </c>
      <c r="BV28" s="327">
        <f>IF(ISERROR(BT28/BU28),0,(BT28/BU28))</f>
        <v>0</v>
      </c>
      <c r="BW28" s="12"/>
      <c r="BX28" s="12"/>
      <c r="BY28" s="6">
        <f>RANK(BV28,$BV$7:$BV$45)</f>
        <v>12</v>
      </c>
      <c r="BZ28" s="173"/>
      <c r="CA28" s="132"/>
      <c r="CB28" s="132"/>
      <c r="CC28" s="130"/>
      <c r="CD28" s="130"/>
    </row>
    <row r="29" spans="1:82" s="3" customFormat="1" ht="25.5" customHeight="1">
      <c r="A29" s="595"/>
      <c r="B29" s="628"/>
      <c r="C29" s="162"/>
      <c r="D29" s="160">
        <f>IF(F29&gt;H29,1,0)</f>
        <v>0</v>
      </c>
      <c r="E29" s="624"/>
      <c r="F29" s="443">
        <f>IF(AND(AI8=0,AG8=0),"",AI8)</f>
      </c>
      <c r="G29" s="332" t="s">
        <v>42</v>
      </c>
      <c r="H29" s="445">
        <f>IF(AND(AG8=0,AI8=0),"",AG8)</f>
      </c>
      <c r="I29" s="332">
        <f>IF(H29&gt;F29,1,0)</f>
        <v>0</v>
      </c>
      <c r="J29" s="330"/>
      <c r="K29" s="330"/>
      <c r="L29" s="314"/>
      <c r="M29" s="315">
        <f>IF(O29&gt;Q29,1,0)</f>
        <v>0</v>
      </c>
      <c r="N29" s="624"/>
      <c r="O29" s="443">
        <f>IF(AND(AI15=0,AG15=0),"",AI15)</f>
      </c>
      <c r="P29" s="332" t="s">
        <v>42</v>
      </c>
      <c r="Q29" s="445">
        <f>IF(AND(AG15=0,AI15=0),"",AG15)</f>
      </c>
      <c r="R29" s="332">
        <f>IF(Q29&gt;O29,1,0)</f>
        <v>0</v>
      </c>
      <c r="S29" s="330"/>
      <c r="T29" s="330"/>
      <c r="U29" s="314"/>
      <c r="V29" s="315">
        <f>IF(X29&gt;Z29,1,0)</f>
        <v>0</v>
      </c>
      <c r="W29" s="624"/>
      <c r="X29" s="443">
        <f>IF(AND(AI22=0,AG22=0),"",AI22)</f>
      </c>
      <c r="Y29" s="332" t="s">
        <v>42</v>
      </c>
      <c r="Z29" s="445">
        <f>IF(AND(AG22=0,AI22=0),"",AG22)</f>
      </c>
      <c r="AA29" s="332">
        <f>IF(Z29&gt;X29,1,0)</f>
        <v>0</v>
      </c>
      <c r="AB29" s="330"/>
      <c r="AC29" s="330"/>
      <c r="AD29" s="332"/>
      <c r="AE29" s="332">
        <f>IF(AG29&gt;AI29,1,0)</f>
        <v>0</v>
      </c>
      <c r="AF29" s="642"/>
      <c r="AG29" s="643"/>
      <c r="AH29" s="643"/>
      <c r="AI29" s="643"/>
      <c r="AJ29" s="643"/>
      <c r="AK29" s="644"/>
      <c r="AL29" s="332"/>
      <c r="AM29" s="339"/>
      <c r="AN29" s="332">
        <f>IF(AP29&gt;AR29,1,0)</f>
        <v>0</v>
      </c>
      <c r="AO29" s="624"/>
      <c r="AP29" s="443">
        <f>'決勝入力 '!M7</f>
      </c>
      <c r="AQ29" s="332" t="s">
        <v>42</v>
      </c>
      <c r="AR29" s="445">
        <f>'決勝入力 '!Q7</f>
      </c>
      <c r="AS29" s="332">
        <f>IF(AR29&gt;AP29,1,0)</f>
        <v>0</v>
      </c>
      <c r="AT29" s="330"/>
      <c r="AU29" s="330"/>
      <c r="AV29" s="339"/>
      <c r="AW29" s="332">
        <f>IF(AY29&gt;BA29,1,0)</f>
        <v>0</v>
      </c>
      <c r="AX29" s="624"/>
      <c r="AY29" s="443">
        <f>'決勝入力 '!M35</f>
      </c>
      <c r="AZ29" s="332" t="s">
        <v>42</v>
      </c>
      <c r="BA29" s="445">
        <f>'決勝入力 '!Q35</f>
      </c>
      <c r="BB29" s="332">
        <f>IF(BA29&gt;AY29,1,0)</f>
        <v>0</v>
      </c>
      <c r="BC29" s="332"/>
      <c r="BD29" s="160"/>
      <c r="BE29" s="334"/>
      <c r="BF29" s="404"/>
      <c r="BG29" s="326"/>
      <c r="BH29" s="326"/>
      <c r="BI29" s="408"/>
      <c r="BJ29" s="408"/>
      <c r="BK29" s="326"/>
      <c r="BL29" s="326"/>
      <c r="BM29" s="155"/>
      <c r="BN29" s="155"/>
      <c r="BO29" s="326"/>
      <c r="BP29" s="327"/>
      <c r="BQ29" s="416"/>
      <c r="BR29" s="417"/>
      <c r="BS29" s="417"/>
      <c r="BT29" s="326"/>
      <c r="BU29" s="326"/>
      <c r="BV29" s="533"/>
      <c r="BW29" s="12"/>
      <c r="BX29" s="12"/>
      <c r="BY29" s="6"/>
      <c r="BZ29" s="173"/>
      <c r="CA29" s="132"/>
      <c r="CB29" s="132"/>
      <c r="CC29" s="130"/>
      <c r="CD29" s="130"/>
    </row>
    <row r="30" spans="1:82" s="3" customFormat="1" ht="25.5" customHeight="1">
      <c r="A30" s="595"/>
      <c r="B30" s="628"/>
      <c r="C30" s="162">
        <f>IF(F31=H31,0,1)</f>
        <v>0</v>
      </c>
      <c r="D30" s="160">
        <f>IF(F30&gt;H30,1,0)</f>
        <v>0</v>
      </c>
      <c r="E30" s="624"/>
      <c r="F30" s="443">
        <f>IF(AND(AI9=0,AG9=0),"",AI9)</f>
      </c>
      <c r="G30" s="332" t="s">
        <v>42</v>
      </c>
      <c r="H30" s="445">
        <f>IF(AND(AG9=0,AI9=0),"",AG9)</f>
      </c>
      <c r="I30" s="332">
        <f>IF(H30&gt;F30,1,0)</f>
        <v>0</v>
      </c>
      <c r="J30" s="330"/>
      <c r="K30" s="330"/>
      <c r="L30" s="314">
        <f>IF(O31=Q31,0,1)</f>
        <v>0</v>
      </c>
      <c r="M30" s="315">
        <f>IF(O30&gt;Q30,1,0)</f>
        <v>0</v>
      </c>
      <c r="N30" s="624"/>
      <c r="O30" s="443">
        <f>IF(AND(AI16=0,AG16=0),"",AI16)</f>
      </c>
      <c r="P30" s="332" t="s">
        <v>42</v>
      </c>
      <c r="Q30" s="445">
        <f>IF(AND(AG16=0,AI16=0),"",AG16)</f>
      </c>
      <c r="R30" s="332">
        <f>IF(Q30&gt;O30,1,0)</f>
        <v>0</v>
      </c>
      <c r="S30" s="330"/>
      <c r="T30" s="330"/>
      <c r="U30" s="314">
        <f>IF(X31=Z31,0,1)</f>
        <v>0</v>
      </c>
      <c r="V30" s="315">
        <f>IF(X30&gt;Z30,1,0)</f>
        <v>0</v>
      </c>
      <c r="W30" s="624"/>
      <c r="X30" s="443">
        <f>IF(AND(AI23=0,AG23=0),"",AI23)</f>
      </c>
      <c r="Y30" s="332" t="s">
        <v>42</v>
      </c>
      <c r="Z30" s="445">
        <f>IF(AND(AG23=0,AI23=0),"",AG23)</f>
      </c>
      <c r="AA30" s="332">
        <f>IF(Z30&gt;X30,1,0)</f>
        <v>0</v>
      </c>
      <c r="AB30" s="330"/>
      <c r="AC30" s="330"/>
      <c r="AD30" s="332">
        <f>IF(AG31=AI31,0,1)</f>
        <v>0</v>
      </c>
      <c r="AE30" s="332">
        <f>IF(AG30&gt;AI30,1,0)</f>
        <v>0</v>
      </c>
      <c r="AF30" s="642"/>
      <c r="AG30" s="643"/>
      <c r="AH30" s="643"/>
      <c r="AI30" s="643"/>
      <c r="AJ30" s="643"/>
      <c r="AK30" s="644"/>
      <c r="AL30" s="332"/>
      <c r="AM30" s="339">
        <f>IF(AP31=AR31,0,1)</f>
        <v>0</v>
      </c>
      <c r="AN30" s="332">
        <f>IF(AP30&gt;AR30,1,0)</f>
        <v>0</v>
      </c>
      <c r="AO30" s="624"/>
      <c r="AP30" s="443">
        <f>'決勝入力 '!M8</f>
      </c>
      <c r="AQ30" s="332" t="s">
        <v>42</v>
      </c>
      <c r="AR30" s="445">
        <f>'決勝入力 '!Q8</f>
      </c>
      <c r="AS30" s="332">
        <f>IF(AR30&gt;AP30,1,0)</f>
        <v>0</v>
      </c>
      <c r="AT30" s="330"/>
      <c r="AU30" s="330"/>
      <c r="AV30" s="339">
        <f>IF(AY31=BA31,0,1)</f>
        <v>0</v>
      </c>
      <c r="AW30" s="332">
        <f>IF(AY30&gt;BA30,1,0)</f>
        <v>0</v>
      </c>
      <c r="AX30" s="624"/>
      <c r="AY30" s="443">
        <f>'決勝入力 '!M36</f>
      </c>
      <c r="AZ30" s="332" t="s">
        <v>42</v>
      </c>
      <c r="BA30" s="445">
        <f>'決勝入力 '!Q36</f>
      </c>
      <c r="BB30" s="332">
        <f>IF(BA30&gt;AY30,1,0)</f>
        <v>0</v>
      </c>
      <c r="BC30" s="332"/>
      <c r="BD30" s="160"/>
      <c r="BE30" s="334"/>
      <c r="BF30" s="404"/>
      <c r="BG30" s="326"/>
      <c r="BH30" s="326"/>
      <c r="BI30" s="408"/>
      <c r="BJ30" s="408"/>
      <c r="BK30" s="326"/>
      <c r="BL30" s="326"/>
      <c r="BM30" s="155"/>
      <c r="BN30" s="155"/>
      <c r="BO30" s="326"/>
      <c r="BP30" s="327"/>
      <c r="BQ30" s="416"/>
      <c r="BR30" s="417"/>
      <c r="BS30" s="417"/>
      <c r="BT30" s="326"/>
      <c r="BU30" s="326"/>
      <c r="BV30" s="533"/>
      <c r="BW30" s="12"/>
      <c r="BX30" s="12"/>
      <c r="BY30" s="6"/>
      <c r="BZ30" s="173"/>
      <c r="CA30" s="132"/>
      <c r="CB30" s="358"/>
      <c r="CC30" s="130"/>
      <c r="CD30" s="130"/>
    </row>
    <row r="31" spans="1:82" s="11" customFormat="1" ht="25.5" customHeight="1">
      <c r="A31" s="596"/>
      <c r="B31" s="629"/>
      <c r="C31" s="163"/>
      <c r="D31" s="164"/>
      <c r="E31" s="359"/>
      <c r="F31" s="446">
        <f>SUM(D26:D30)</f>
        <v>0</v>
      </c>
      <c r="G31" s="332" t="s">
        <v>10</v>
      </c>
      <c r="H31" s="446">
        <f>SUM(I26:I30)</f>
        <v>0</v>
      </c>
      <c r="I31" s="360"/>
      <c r="J31" s="361"/>
      <c r="K31" s="361"/>
      <c r="L31" s="353"/>
      <c r="M31" s="354"/>
      <c r="N31" s="359"/>
      <c r="O31" s="446">
        <f>SUM(M26:M30)</f>
        <v>0</v>
      </c>
      <c r="P31" s="332" t="s">
        <v>10</v>
      </c>
      <c r="Q31" s="446">
        <f>SUM(R26:R30)</f>
        <v>0</v>
      </c>
      <c r="R31" s="360"/>
      <c r="S31" s="361"/>
      <c r="T31" s="361"/>
      <c r="U31" s="353"/>
      <c r="V31" s="354"/>
      <c r="W31" s="359"/>
      <c r="X31" s="446">
        <f>SUM(V26:V30)</f>
        <v>0</v>
      </c>
      <c r="Y31" s="332" t="s">
        <v>10</v>
      </c>
      <c r="Z31" s="446">
        <f>SUM(AA26:AA30)</f>
        <v>0</v>
      </c>
      <c r="AA31" s="360"/>
      <c r="AB31" s="361"/>
      <c r="AC31" s="361"/>
      <c r="AD31" s="360"/>
      <c r="AE31" s="360"/>
      <c r="AF31" s="645"/>
      <c r="AG31" s="646"/>
      <c r="AH31" s="646"/>
      <c r="AI31" s="646"/>
      <c r="AJ31" s="646"/>
      <c r="AK31" s="647"/>
      <c r="AL31" s="360"/>
      <c r="AM31" s="359"/>
      <c r="AN31" s="360"/>
      <c r="AO31" s="362"/>
      <c r="AP31" s="446">
        <f>SUM(AN26:AN30)</f>
        <v>0</v>
      </c>
      <c r="AQ31" s="332" t="s">
        <v>10</v>
      </c>
      <c r="AR31" s="446">
        <f>SUM(AS26:AS30)</f>
        <v>0</v>
      </c>
      <c r="AS31" s="360"/>
      <c r="AT31" s="361"/>
      <c r="AU31" s="361"/>
      <c r="AV31" s="339"/>
      <c r="AW31" s="341"/>
      <c r="AX31" s="332"/>
      <c r="AY31" s="444">
        <f>SUM(AW26:AW30)</f>
        <v>0</v>
      </c>
      <c r="AZ31" s="332" t="s">
        <v>21</v>
      </c>
      <c r="BA31" s="444">
        <f>SUM(BB26:BB30)</f>
        <v>0</v>
      </c>
      <c r="BB31" s="332"/>
      <c r="BC31" s="332"/>
      <c r="BD31" s="165"/>
      <c r="BE31" s="363" t="s">
        <v>17</v>
      </c>
      <c r="BF31" s="406">
        <f>BJ31*100+BS31*10+BX31</f>
        <v>335</v>
      </c>
      <c r="BG31" s="343">
        <f>SUM(BG26:BG28)</f>
        <v>3</v>
      </c>
      <c r="BH31" s="343">
        <f>SUM(BH26:BH28)</f>
        <v>3</v>
      </c>
      <c r="BI31" s="412">
        <f>BH31</f>
        <v>3</v>
      </c>
      <c r="BJ31" s="410">
        <f>RANK(BI31,$BI$10:$BI$45)</f>
        <v>3</v>
      </c>
      <c r="BK31" s="343">
        <f>SUM(BK26:BK28)</f>
        <v>0</v>
      </c>
      <c r="BL31" s="343">
        <f>SUM(BL26:BL28)</f>
        <v>3</v>
      </c>
      <c r="BM31" s="343">
        <f>SUM(BM26:BM28)</f>
        <v>0</v>
      </c>
      <c r="BN31" s="343">
        <f>SUM(BN26:BN28)</f>
        <v>1</v>
      </c>
      <c r="BO31" s="343">
        <f>SUM(BO26:BO28)</f>
        <v>9</v>
      </c>
      <c r="BP31" s="440">
        <f>IF(BQ31=100,"MAX",BQ31)</f>
        <v>0.1111111111111111</v>
      </c>
      <c r="BQ31" s="422">
        <f>IF(ISERROR(BN31/BO31),100,(BN31/BO31))</f>
        <v>0.1111111111111111</v>
      </c>
      <c r="BR31" s="418">
        <f>BQ31</f>
        <v>0.1111111111111111</v>
      </c>
      <c r="BS31" s="419">
        <f>RANK(BR31,$BR$10:$BR$45)</f>
        <v>3</v>
      </c>
      <c r="BT31" s="343">
        <f>SUM(BT26:BT28)</f>
        <v>186</v>
      </c>
      <c r="BU31" s="343">
        <f>SUM(BU26:BU28)</f>
        <v>247</v>
      </c>
      <c r="BV31" s="440">
        <f>IF(ISERROR(BT31/BU31),0,(BT31/BU31))</f>
        <v>0.7530364372469636</v>
      </c>
      <c r="BW31" s="12">
        <f>BV31</f>
        <v>0.7530364372469636</v>
      </c>
      <c r="BX31" s="6">
        <f>RANK(BV31,$BW$7:$BW$45)</f>
        <v>5</v>
      </c>
      <c r="BZ31" s="173"/>
      <c r="CA31" s="132"/>
      <c r="CB31" s="358"/>
      <c r="CC31" s="130"/>
      <c r="CD31" s="130"/>
    </row>
    <row r="32" spans="1:82" s="11" customFormat="1" ht="25.5" customHeight="1">
      <c r="A32" s="594">
        <f>RANK(BF38,$BF$7:$BF$45,1)+4</f>
        <v>8</v>
      </c>
      <c r="B32" s="627" t="str">
        <f>AO3</f>
        <v>敬愛大</v>
      </c>
      <c r="C32" s="166"/>
      <c r="D32" s="165"/>
      <c r="E32" s="316"/>
      <c r="F32" s="442"/>
      <c r="G32" s="317"/>
      <c r="H32" s="442"/>
      <c r="I32" s="317"/>
      <c r="J32" s="318"/>
      <c r="K32" s="318"/>
      <c r="L32" s="314"/>
      <c r="M32" s="315"/>
      <c r="N32" s="316"/>
      <c r="O32" s="442"/>
      <c r="P32" s="317"/>
      <c r="Q32" s="442"/>
      <c r="R32" s="317"/>
      <c r="S32" s="318"/>
      <c r="T32" s="318"/>
      <c r="U32" s="314"/>
      <c r="V32" s="315"/>
      <c r="W32" s="316"/>
      <c r="X32" s="442"/>
      <c r="Y32" s="317"/>
      <c r="Z32" s="442"/>
      <c r="AA32" s="317"/>
      <c r="AB32" s="318"/>
      <c r="AC32" s="318"/>
      <c r="AD32" s="317"/>
      <c r="AE32" s="317"/>
      <c r="AF32" s="346"/>
      <c r="AG32" s="442"/>
      <c r="AH32" s="364"/>
      <c r="AI32" s="442"/>
      <c r="AJ32" s="317"/>
      <c r="AK32" s="318"/>
      <c r="AL32" s="317"/>
      <c r="AM32" s="317"/>
      <c r="AN32" s="317"/>
      <c r="AO32" s="639">
        <f>IF(AP38&gt;=3,"○",IF(AR38&gt;=3,"●",""))</f>
      </c>
      <c r="AP32" s="640"/>
      <c r="AQ32" s="640"/>
      <c r="AR32" s="640"/>
      <c r="AS32" s="640"/>
      <c r="AT32" s="641"/>
      <c r="AU32" s="317"/>
      <c r="AV32" s="317"/>
      <c r="AW32" s="317"/>
      <c r="AX32" s="347"/>
      <c r="AY32" s="442"/>
      <c r="AZ32" s="317"/>
      <c r="BA32" s="442"/>
      <c r="BB32" s="317"/>
      <c r="BC32" s="317"/>
      <c r="BD32" s="167"/>
      <c r="BE32" s="334"/>
      <c r="BF32" s="404"/>
      <c r="BG32" s="326"/>
      <c r="BH32" s="349"/>
      <c r="BI32" s="411"/>
      <c r="BJ32" s="411"/>
      <c r="BK32" s="326"/>
      <c r="BL32" s="349"/>
      <c r="BM32" s="350"/>
      <c r="BN32" s="350"/>
      <c r="BO32" s="349"/>
      <c r="BP32" s="351"/>
      <c r="BQ32" s="420"/>
      <c r="BR32" s="421"/>
      <c r="BS32" s="421"/>
      <c r="BT32" s="349"/>
      <c r="BU32" s="349"/>
      <c r="BV32" s="534"/>
      <c r="BW32" s="12"/>
      <c r="BX32" s="12"/>
      <c r="BY32" s="10"/>
      <c r="BZ32" s="173"/>
      <c r="CA32" s="132"/>
      <c r="CB32" s="132"/>
      <c r="CC32" s="130"/>
      <c r="CD32" s="130"/>
    </row>
    <row r="33" spans="1:82" s="3" customFormat="1" ht="25.5" customHeight="1">
      <c r="A33" s="595"/>
      <c r="B33" s="628"/>
      <c r="C33" s="89">
        <f>IF(F38&gt;H38,1,0)</f>
        <v>0</v>
      </c>
      <c r="D33" s="159">
        <f>IF(F33&gt;H33,1,0)</f>
        <v>0</v>
      </c>
      <c r="E33" s="624">
        <f>IF(F38&gt;=3,"○",IF(H38&gt;=3,"●",""))</f>
      </c>
      <c r="F33" s="443">
        <f>IF(AND(AR5=0,AP5=0),"",AR5)</f>
      </c>
      <c r="G33" s="332" t="s">
        <v>42</v>
      </c>
      <c r="H33" s="445">
        <f>IF(AND(AP5=0,AR5=0),"",AP5)</f>
      </c>
      <c r="I33" s="332">
        <f>IF(H33&gt;F33,1,0)</f>
        <v>0</v>
      </c>
      <c r="J33" s="330"/>
      <c r="K33" s="330">
        <f>IF(F38&gt;=H38,0,1)</f>
        <v>0</v>
      </c>
      <c r="L33" s="331">
        <f>IF(O38&gt;Q38,1,0)</f>
        <v>0</v>
      </c>
      <c r="M33" s="352">
        <f>IF(O33&gt;Q33,1,0)</f>
        <v>0</v>
      </c>
      <c r="N33" s="624">
        <f>IF(O38&gt;=3,"○",IF(Q38&gt;=3,"●",""))</f>
      </c>
      <c r="O33" s="443">
        <f>IF(AND(AR12=0,AP12=0),"",AR12)</f>
      </c>
      <c r="P33" s="332" t="s">
        <v>42</v>
      </c>
      <c r="Q33" s="445">
        <f>IF(AND(AP12=0,AR12=0),"",AP12)</f>
      </c>
      <c r="R33" s="332">
        <f>IF(Q33&gt;O33,1,0)</f>
        <v>0</v>
      </c>
      <c r="S33" s="330"/>
      <c r="T33" s="330">
        <f>IF(O38&gt;=Q38,0,1)</f>
        <v>0</v>
      </c>
      <c r="U33" s="331">
        <f>IF(X38&gt;Z38,1,0)</f>
        <v>0</v>
      </c>
      <c r="V33" s="352">
        <f>IF(X33&gt;Z33,1,0)</f>
        <v>0</v>
      </c>
      <c r="W33" s="624">
        <f>IF(X38&gt;=3,"○",IF(Z38&gt;=3,"●",""))</f>
      </c>
      <c r="X33" s="443">
        <f>IF(AND(AR19=0,AP19=0),"",AR19)</f>
      </c>
      <c r="Y33" s="332" t="s">
        <v>42</v>
      </c>
      <c r="Z33" s="445">
        <f>IF(AND(AP19=0,AR19=0),"",AP19)</f>
      </c>
      <c r="AA33" s="332">
        <f>IF(Z33&gt;X33,1,0)</f>
        <v>0</v>
      </c>
      <c r="AB33" s="330"/>
      <c r="AC33" s="330">
        <f>IF(X38&gt;=Z38,0,1)</f>
        <v>0</v>
      </c>
      <c r="AD33" s="331">
        <f>IF(AG38&gt;AI38,1,0)</f>
        <v>0</v>
      </c>
      <c r="AE33" s="332">
        <f>IF(AG33&gt;AI33,1,0)</f>
        <v>0</v>
      </c>
      <c r="AF33" s="624">
        <f>IF(AG38&gt;=3,"○",IF(AI38&gt;=3,"●",""))</f>
      </c>
      <c r="AG33" s="443">
        <f>IF(AND(AR26=0,AP26=0),"",AR26)</f>
      </c>
      <c r="AH33" s="332" t="s">
        <v>42</v>
      </c>
      <c r="AI33" s="445">
        <f>IF(AND(AP26=0,AR26=0),"",AP26)</f>
      </c>
      <c r="AJ33" s="332">
        <f>IF(AI33&gt;AG33,1,0)</f>
        <v>0</v>
      </c>
      <c r="AK33" s="330"/>
      <c r="AL33" s="330">
        <f>IF(AG38&gt;=AI38,0,1)</f>
        <v>0</v>
      </c>
      <c r="AM33" s="331">
        <f>IF(AP38&gt;AR38,1,0)</f>
        <v>0</v>
      </c>
      <c r="AN33" s="332">
        <f>IF(AP33&gt;AR33,1,0)</f>
        <v>0</v>
      </c>
      <c r="AO33" s="642"/>
      <c r="AP33" s="643"/>
      <c r="AQ33" s="643"/>
      <c r="AR33" s="643"/>
      <c r="AS33" s="643"/>
      <c r="AT33" s="644"/>
      <c r="AU33" s="330">
        <f>IF(AP38&gt;=AR38,0,1)</f>
        <v>0</v>
      </c>
      <c r="AV33" s="331">
        <f>IF(AY38&gt;BA38,1,0)</f>
        <v>0</v>
      </c>
      <c r="AW33" s="332">
        <f>IF(AY33&gt;BA33,1,0)</f>
        <v>0</v>
      </c>
      <c r="AX33" s="624">
        <f>IF(AY38&gt;=3,"○",IF(BA38&gt;=3,"●",""))</f>
      </c>
      <c r="AY33" s="443">
        <f>'決勝入力 '!E25</f>
      </c>
      <c r="AZ33" s="332" t="s">
        <v>42</v>
      </c>
      <c r="BA33" s="445">
        <f>'決勝入力 '!I25</f>
      </c>
      <c r="BB33" s="332">
        <f>IF(BA33&gt;AY33,1,0)</f>
        <v>0</v>
      </c>
      <c r="BC33" s="332"/>
      <c r="BD33" s="151">
        <f>IF(AY38&gt;=BA38,0,1)</f>
        <v>0</v>
      </c>
      <c r="BE33" s="334" t="s">
        <v>16</v>
      </c>
      <c r="BF33" s="404"/>
      <c r="BG33" s="326">
        <f>'１次予測'!D13</f>
        <v>3</v>
      </c>
      <c r="BH33" s="326">
        <f>'１次予測'!E13</f>
        <v>3</v>
      </c>
      <c r="BI33" s="409"/>
      <c r="BJ33" s="409"/>
      <c r="BK33" s="326">
        <f>'１次予測'!F13</f>
        <v>0</v>
      </c>
      <c r="BL33" s="326">
        <f>'１次予測'!G13</f>
        <v>3</v>
      </c>
      <c r="BM33" s="326">
        <f>'１次予測'!H13</f>
        <v>0</v>
      </c>
      <c r="BN33" s="326">
        <f>'１次予測'!J13</f>
        <v>1</v>
      </c>
      <c r="BO33" s="326">
        <f>'１次予測'!K13</f>
        <v>9</v>
      </c>
      <c r="BP33" s="327">
        <f>IF(BQ33=100,"MAX",BQ33)</f>
        <v>0.1111111111111111</v>
      </c>
      <c r="BQ33" s="416">
        <f>IF(ISERROR(BN33/BO33),100,(BN33/BO33))</f>
        <v>0.1111111111111111</v>
      </c>
      <c r="BR33" s="408"/>
      <c r="BS33" s="408"/>
      <c r="BT33" s="326">
        <f>'１次予測'!N13</f>
        <v>180</v>
      </c>
      <c r="BU33" s="326">
        <f>'１次予測'!O13</f>
        <v>238</v>
      </c>
      <c r="BV33" s="327">
        <f>IF(ISERROR(BT33/BU33),0,(BT33/BU33))</f>
        <v>0.7563025210084033</v>
      </c>
      <c r="BW33" s="5"/>
      <c r="BX33" s="5"/>
      <c r="BY33" s="13"/>
      <c r="BZ33" s="173"/>
      <c r="CA33" s="132"/>
      <c r="CB33" s="132"/>
      <c r="CC33" s="130"/>
      <c r="CD33" s="130"/>
    </row>
    <row r="34" spans="1:82" s="3" customFormat="1" ht="25.5" customHeight="1">
      <c r="A34" s="595"/>
      <c r="B34" s="628"/>
      <c r="C34" s="95">
        <f>IF(C33=1,0,IF(G38="棄",1,0))</f>
        <v>0</v>
      </c>
      <c r="D34" s="160">
        <f>IF(F34&gt;H34,1,0)</f>
        <v>0</v>
      </c>
      <c r="E34" s="624"/>
      <c r="F34" s="443">
        <f>IF(AND(AR6=0,AP6=0),"",AR6)</f>
      </c>
      <c r="G34" s="332" t="s">
        <v>42</v>
      </c>
      <c r="H34" s="445">
        <f>IF(AND(AP6=0,AR6=0),"",AP6)</f>
      </c>
      <c r="I34" s="332">
        <f>IF(H34&gt;F34,1,0)</f>
        <v>0</v>
      </c>
      <c r="J34" s="330"/>
      <c r="K34" s="330"/>
      <c r="L34" s="337">
        <f>IF(L33=1,0,IF(P38="棄",1,0))</f>
        <v>0</v>
      </c>
      <c r="M34" s="315">
        <f>IF(O34&gt;Q34,1,0)</f>
        <v>0</v>
      </c>
      <c r="N34" s="624"/>
      <c r="O34" s="443">
        <f>IF(AND(AR13=0,AP13=0),"",AR13)</f>
      </c>
      <c r="P34" s="332" t="s">
        <v>42</v>
      </c>
      <c r="Q34" s="445">
        <f>IF(AND(AP13=0,AR13=0),"",AP13)</f>
      </c>
      <c r="R34" s="332">
        <f>IF(Q34&gt;O34,1,0)</f>
        <v>0</v>
      </c>
      <c r="S34" s="330"/>
      <c r="T34" s="330"/>
      <c r="U34" s="337">
        <f>IF(U33=1,0,IF(Y38="棄",1,0))</f>
        <v>0</v>
      </c>
      <c r="V34" s="315">
        <f>IF(X34&gt;Z34,1,0)</f>
        <v>0</v>
      </c>
      <c r="W34" s="624"/>
      <c r="X34" s="443">
        <f>IF(AND(AR20=0,AP20=0),"",AR20)</f>
      </c>
      <c r="Y34" s="332" t="s">
        <v>42</v>
      </c>
      <c r="Z34" s="445">
        <f>IF(AND(AP20=0,AR20=0),"",AP20)</f>
      </c>
      <c r="AA34" s="332">
        <f>IF(Z34&gt;X34,1,0)</f>
        <v>0</v>
      </c>
      <c r="AB34" s="330"/>
      <c r="AC34" s="330"/>
      <c r="AD34" s="337">
        <f>IF(AD33=1,0,IF(AH38="棄",1,0))</f>
        <v>0</v>
      </c>
      <c r="AE34" s="332">
        <f>IF(AG34&gt;AI34,1,0)</f>
        <v>0</v>
      </c>
      <c r="AF34" s="624"/>
      <c r="AG34" s="443">
        <f>IF(AND(AR27=0,AP27=0),"",AR27)</f>
      </c>
      <c r="AH34" s="332" t="s">
        <v>42</v>
      </c>
      <c r="AI34" s="445">
        <f>IF(AND(AP27=0,AR27=0),"",AP27)</f>
      </c>
      <c r="AJ34" s="332">
        <f>IF(AI34&gt;AG34,1,0)</f>
        <v>0</v>
      </c>
      <c r="AK34" s="330"/>
      <c r="AL34" s="332"/>
      <c r="AM34" s="337">
        <f>IF(AM33=1,0,IF(AQ38="棄",1,0))</f>
        <v>0</v>
      </c>
      <c r="AN34" s="332">
        <f>IF(AP34&gt;AR34,1,0)</f>
        <v>0</v>
      </c>
      <c r="AO34" s="642"/>
      <c r="AP34" s="643"/>
      <c r="AQ34" s="643"/>
      <c r="AR34" s="643"/>
      <c r="AS34" s="643"/>
      <c r="AT34" s="644"/>
      <c r="AU34" s="330"/>
      <c r="AV34" s="337">
        <f>IF(AV33=1,0,IF(AZ38="棄",1,0))</f>
        <v>0</v>
      </c>
      <c r="AW34" s="332">
        <f>IF(AY34&gt;BA34,1,0)</f>
        <v>0</v>
      </c>
      <c r="AX34" s="624"/>
      <c r="AY34" s="443">
        <f>'決勝入力 '!E26</f>
      </c>
      <c r="AZ34" s="332" t="s">
        <v>42</v>
      </c>
      <c r="BA34" s="445">
        <f>'決勝入力 '!I26</f>
      </c>
      <c r="BB34" s="332">
        <f>IF(BA34&gt;AY34,1,0)</f>
        <v>0</v>
      </c>
      <c r="BC34" s="332"/>
      <c r="BD34" s="160"/>
      <c r="BE34" s="334"/>
      <c r="BF34" s="404"/>
      <c r="BG34" s="326"/>
      <c r="BH34" s="326"/>
      <c r="BI34" s="408"/>
      <c r="BJ34" s="408"/>
      <c r="BK34" s="326"/>
      <c r="BL34" s="326"/>
      <c r="BM34" s="155"/>
      <c r="BN34" s="155"/>
      <c r="BO34" s="326"/>
      <c r="BP34" s="327"/>
      <c r="BQ34" s="416"/>
      <c r="BR34" s="417"/>
      <c r="BS34" s="417"/>
      <c r="BT34" s="326"/>
      <c r="BU34" s="326"/>
      <c r="BV34" s="533"/>
      <c r="BW34" s="12"/>
      <c r="BX34" s="12"/>
      <c r="BY34" s="6"/>
      <c r="BZ34" s="173"/>
      <c r="CA34" s="132"/>
      <c r="CB34" s="132"/>
      <c r="CC34" s="130"/>
      <c r="CD34" s="130"/>
    </row>
    <row r="35" spans="1:82" s="3" customFormat="1" ht="25.5" customHeight="1">
      <c r="A35" s="595"/>
      <c r="B35" s="628"/>
      <c r="C35" s="161">
        <f>SUM(F33:F37)</f>
        <v>0</v>
      </c>
      <c r="D35" s="160">
        <f>IF(F35&gt;H35,1,0)</f>
        <v>0</v>
      </c>
      <c r="E35" s="624"/>
      <c r="F35" s="443">
        <f>IF(AND(AR7=0,AP7=0),"",AR7)</f>
      </c>
      <c r="G35" s="332" t="s">
        <v>42</v>
      </c>
      <c r="H35" s="445">
        <f>IF(AND(AP7=0,AR7=0),"",AP7)</f>
      </c>
      <c r="I35" s="332">
        <f>IF(H35&gt;F35,1,0)</f>
        <v>0</v>
      </c>
      <c r="J35" s="330"/>
      <c r="K35" s="330">
        <f>SUM(H33:H37)</f>
        <v>0</v>
      </c>
      <c r="L35" s="338">
        <f>SUM(O33:O37)</f>
        <v>0</v>
      </c>
      <c r="M35" s="315">
        <f>IF(O35&gt;Q35,1,0)</f>
        <v>0</v>
      </c>
      <c r="N35" s="624"/>
      <c r="O35" s="443">
        <f>IF(AND(AR14=0,AP14=0),"",AR14)</f>
      </c>
      <c r="P35" s="332" t="s">
        <v>42</v>
      </c>
      <c r="Q35" s="445">
        <f>IF(AND(AP14=0,AR14=0),"",AP14)</f>
      </c>
      <c r="R35" s="332">
        <f>IF(Q35&gt;O35,1,0)</f>
        <v>0</v>
      </c>
      <c r="S35" s="330"/>
      <c r="T35" s="330">
        <f>SUM(Q33:Q37)</f>
        <v>0</v>
      </c>
      <c r="U35" s="338">
        <f>SUM(X33:X37)</f>
        <v>0</v>
      </c>
      <c r="V35" s="315">
        <f>IF(X35&gt;Z35,1,0)</f>
        <v>0</v>
      </c>
      <c r="W35" s="624"/>
      <c r="X35" s="443">
        <f>IF(AND(AR21=0,AP21=0),"",AR21)</f>
      </c>
      <c r="Y35" s="332" t="s">
        <v>42</v>
      </c>
      <c r="Z35" s="445">
        <f>IF(AND(AP21=0,AR21=0),"",AP21)</f>
      </c>
      <c r="AA35" s="332">
        <f>IF(Z35&gt;X35,1,0)</f>
        <v>0</v>
      </c>
      <c r="AB35" s="330"/>
      <c r="AC35" s="330">
        <f>SUM(Z33:Z37)</f>
        <v>0</v>
      </c>
      <c r="AD35" s="341">
        <f>SUM(AG33:AG37)</f>
        <v>0</v>
      </c>
      <c r="AE35" s="332">
        <f>IF(AG35&gt;AI35,1,0)</f>
        <v>0</v>
      </c>
      <c r="AF35" s="624"/>
      <c r="AG35" s="443">
        <f>IF(AND(AR28=0,AP28=0),"",AR28)</f>
      </c>
      <c r="AH35" s="332" t="s">
        <v>42</v>
      </c>
      <c r="AI35" s="445">
        <f>IF(AND(AP28=0,AR28=0),"",AP28)</f>
      </c>
      <c r="AJ35" s="332">
        <f>IF(AI35&gt;AG35,1,0)</f>
        <v>0</v>
      </c>
      <c r="AK35" s="330"/>
      <c r="AL35" s="332">
        <f>SUM(AI33:AI37)</f>
        <v>0</v>
      </c>
      <c r="AM35" s="340">
        <f>SUM(AP33:AP37)</f>
        <v>0</v>
      </c>
      <c r="AN35" s="332">
        <f>IF(AP35&gt;AR35,1,0)</f>
        <v>0</v>
      </c>
      <c r="AO35" s="642"/>
      <c r="AP35" s="643"/>
      <c r="AQ35" s="643"/>
      <c r="AR35" s="643"/>
      <c r="AS35" s="643"/>
      <c r="AT35" s="644"/>
      <c r="AU35" s="330">
        <f>SUM(AR33:AR37)</f>
        <v>0</v>
      </c>
      <c r="AV35" s="340">
        <f>SUM(AY33:AY37)</f>
        <v>0</v>
      </c>
      <c r="AW35" s="332">
        <f>IF(AY35&gt;BA35,1,0)</f>
        <v>0</v>
      </c>
      <c r="AX35" s="624"/>
      <c r="AY35" s="443">
        <f>'決勝入力 '!E27</f>
      </c>
      <c r="AZ35" s="332" t="s">
        <v>42</v>
      </c>
      <c r="BA35" s="445">
        <f>'決勝入力 '!I27</f>
      </c>
      <c r="BB35" s="332">
        <f>IF(BA35&gt;AY35,1,0)</f>
        <v>0</v>
      </c>
      <c r="BC35" s="332"/>
      <c r="BD35" s="160">
        <f>SUM(BA33:BA37)</f>
        <v>0</v>
      </c>
      <c r="BE35" s="333" t="s">
        <v>18</v>
      </c>
      <c r="BF35" s="404"/>
      <c r="BG35" s="326">
        <f>C37+AD37+AM37+AV37+U37+L37</f>
        <v>0</v>
      </c>
      <c r="BH35" s="326">
        <f>(BK35*2)+BL35</f>
        <v>0</v>
      </c>
      <c r="BI35" s="408"/>
      <c r="BJ35" s="408"/>
      <c r="BK35" s="326">
        <f>C33+AD33+AM33+AV33+U33+L33</f>
        <v>0</v>
      </c>
      <c r="BL35" s="326">
        <f>K33+AL33+AU33+BD33-BM35+T33+AC33</f>
        <v>0</v>
      </c>
      <c r="BM35" s="155">
        <f>AD34+AM34+AV34+U34+L34+C34</f>
        <v>0</v>
      </c>
      <c r="BN35" s="155">
        <f>F38+AG38+AP38+AY38+X38+O38</f>
        <v>0</v>
      </c>
      <c r="BO35" s="326">
        <f>H38+AI38+AR38+BA38+Q38+Z38</f>
        <v>0</v>
      </c>
      <c r="BP35" s="327" t="str">
        <f>IF(BQ35=100,"MAX",BQ35)</f>
        <v>MAX</v>
      </c>
      <c r="BQ35" s="416">
        <f>IF(ISERROR(BN35/BO35),100,(BN35/BO35))</f>
        <v>100</v>
      </c>
      <c r="BR35" s="417"/>
      <c r="BS35" s="417"/>
      <c r="BT35" s="326">
        <f>C35+AD35+AM35+AV35+U35+L35</f>
        <v>0</v>
      </c>
      <c r="BU35" s="326">
        <f>K35+AL35+AU35+BD35+AC35+T35</f>
        <v>0</v>
      </c>
      <c r="BV35" s="327">
        <f>IF(ISERROR(BT35/BU35),0,(BT35/BU35))</f>
        <v>0</v>
      </c>
      <c r="BW35" s="12"/>
      <c r="BX35" s="12"/>
      <c r="BY35" s="6">
        <f>RANK(BV35,$BV$7:$BV$45)</f>
        <v>12</v>
      </c>
      <c r="BZ35" s="173"/>
      <c r="CA35" s="132"/>
      <c r="CB35" s="132"/>
      <c r="CC35" s="130"/>
      <c r="CD35" s="130"/>
    </row>
    <row r="36" spans="1:82" s="3" customFormat="1" ht="25.5" customHeight="1">
      <c r="A36" s="595"/>
      <c r="B36" s="628"/>
      <c r="C36" s="162"/>
      <c r="D36" s="160">
        <f>IF(F36&gt;H36,1,0)</f>
        <v>0</v>
      </c>
      <c r="E36" s="624"/>
      <c r="F36" s="443">
        <f>IF(AND(AR8=0,AP8=0),"",AR8)</f>
      </c>
      <c r="G36" s="332" t="s">
        <v>42</v>
      </c>
      <c r="H36" s="445">
        <f>IF(AND(AP8=0,AR8=0),"",AP8)</f>
      </c>
      <c r="I36" s="332">
        <f>IF(H36&gt;F36,1,0)</f>
        <v>0</v>
      </c>
      <c r="J36" s="330"/>
      <c r="K36" s="330"/>
      <c r="L36" s="314"/>
      <c r="M36" s="315">
        <f>IF(O36&gt;Q36,1,0)</f>
        <v>0</v>
      </c>
      <c r="N36" s="624"/>
      <c r="O36" s="443">
        <f>IF(AND(AR15=0,AP15=0),"",AR15)</f>
      </c>
      <c r="P36" s="332" t="s">
        <v>42</v>
      </c>
      <c r="Q36" s="445">
        <f>IF(AND(AP15=0,AR15=0),"",AP15)</f>
      </c>
      <c r="R36" s="332">
        <f>IF(Q36&gt;O36,1,0)</f>
        <v>0</v>
      </c>
      <c r="S36" s="330"/>
      <c r="T36" s="330"/>
      <c r="U36" s="314"/>
      <c r="V36" s="315">
        <f>IF(X36&gt;Z36,1,0)</f>
        <v>0</v>
      </c>
      <c r="W36" s="624"/>
      <c r="X36" s="443">
        <f>IF(AND(AR22=0,AP22=0),"",AR22)</f>
      </c>
      <c r="Y36" s="332" t="s">
        <v>42</v>
      </c>
      <c r="Z36" s="445">
        <f>IF(AND(AP22=0,AR22=0),"",AP22)</f>
      </c>
      <c r="AA36" s="332">
        <f>IF(Z36&gt;X36,1,0)</f>
        <v>0</v>
      </c>
      <c r="AB36" s="330"/>
      <c r="AC36" s="330"/>
      <c r="AD36" s="332"/>
      <c r="AE36" s="332">
        <f>IF(AG36&gt;AI36,1,0)</f>
        <v>0</v>
      </c>
      <c r="AF36" s="624"/>
      <c r="AG36" s="443">
        <f>IF(AND(AR29=0,AP29=0),"",AR29)</f>
      </c>
      <c r="AH36" s="332" t="s">
        <v>42</v>
      </c>
      <c r="AI36" s="445">
        <f>IF(AND(AP29=0,AR29=0),"",AP29)</f>
      </c>
      <c r="AJ36" s="332">
        <f>IF(AI36&gt;AG36,1,0)</f>
        <v>0</v>
      </c>
      <c r="AK36" s="330"/>
      <c r="AL36" s="332"/>
      <c r="AM36" s="339"/>
      <c r="AN36" s="332">
        <f>IF(AP36&gt;AR36,1,0)</f>
        <v>0</v>
      </c>
      <c r="AO36" s="642"/>
      <c r="AP36" s="643"/>
      <c r="AQ36" s="643"/>
      <c r="AR36" s="643"/>
      <c r="AS36" s="643"/>
      <c r="AT36" s="644"/>
      <c r="AU36" s="330"/>
      <c r="AV36" s="339"/>
      <c r="AW36" s="332">
        <f>IF(AY36&gt;BA36,1,0)</f>
        <v>0</v>
      </c>
      <c r="AX36" s="624"/>
      <c r="AY36" s="443">
        <f>'決勝入力 '!E28</f>
      </c>
      <c r="AZ36" s="332" t="s">
        <v>42</v>
      </c>
      <c r="BA36" s="445">
        <f>'決勝入力 '!I28</f>
      </c>
      <c r="BB36" s="332">
        <f>IF(BA36&gt;AY36,1,0)</f>
        <v>0</v>
      </c>
      <c r="BC36" s="332"/>
      <c r="BD36" s="160"/>
      <c r="BE36" s="334"/>
      <c r="BF36" s="404"/>
      <c r="BG36" s="326"/>
      <c r="BH36" s="326"/>
      <c r="BI36" s="408"/>
      <c r="BJ36" s="408"/>
      <c r="BK36" s="326"/>
      <c r="BL36" s="326"/>
      <c r="BM36" s="155"/>
      <c r="BN36" s="155"/>
      <c r="BO36" s="326"/>
      <c r="BP36" s="327"/>
      <c r="BQ36" s="416"/>
      <c r="BR36" s="417"/>
      <c r="BS36" s="417"/>
      <c r="BT36" s="326"/>
      <c r="BU36" s="326"/>
      <c r="BV36" s="533"/>
      <c r="BW36" s="12"/>
      <c r="BX36" s="12"/>
      <c r="BY36" s="6"/>
      <c r="BZ36" s="173"/>
      <c r="CA36" s="132"/>
      <c r="CB36" s="132"/>
      <c r="CC36" s="130"/>
      <c r="CD36" s="130"/>
    </row>
    <row r="37" spans="1:82" s="3" customFormat="1" ht="25.5" customHeight="1">
      <c r="A37" s="595"/>
      <c r="B37" s="628"/>
      <c r="C37" s="162">
        <f>IF(F38=H38,0,1)</f>
        <v>0</v>
      </c>
      <c r="D37" s="160">
        <f>IF(F37&gt;H37,1,0)</f>
        <v>0</v>
      </c>
      <c r="E37" s="624"/>
      <c r="F37" s="443">
        <f>IF(AND(AR9=0,AP9=0),"",AR9)</f>
      </c>
      <c r="G37" s="332" t="s">
        <v>42</v>
      </c>
      <c r="H37" s="445">
        <f>IF(AND(AP9=0,AR9=0),"",AP9)</f>
      </c>
      <c r="I37" s="332">
        <f>IF(H37&gt;F37,1,0)</f>
        <v>0</v>
      </c>
      <c r="J37" s="330"/>
      <c r="K37" s="330"/>
      <c r="L37" s="314">
        <f>IF(O38=Q38,0,1)</f>
        <v>0</v>
      </c>
      <c r="M37" s="315">
        <f>IF(O37&gt;Q37,1,0)</f>
        <v>0</v>
      </c>
      <c r="N37" s="624"/>
      <c r="O37" s="443">
        <f>IF(AND(AR16=0,AP16=0),"",AR16)</f>
      </c>
      <c r="P37" s="332" t="s">
        <v>42</v>
      </c>
      <c r="Q37" s="445">
        <f>IF(AND(AP16=0,AR16=0),"",AP16)</f>
      </c>
      <c r="R37" s="332">
        <f>IF(Q37&gt;O37,1,0)</f>
        <v>0</v>
      </c>
      <c r="S37" s="330"/>
      <c r="T37" s="330"/>
      <c r="U37" s="314">
        <f>IF(X38=Z38,0,1)</f>
        <v>0</v>
      </c>
      <c r="V37" s="315">
        <f>IF(X37&gt;Z37,1,0)</f>
        <v>0</v>
      </c>
      <c r="W37" s="624"/>
      <c r="X37" s="443">
        <f>IF(AND(AR23=0,AP23=0),"",AR23)</f>
      </c>
      <c r="Y37" s="332" t="s">
        <v>42</v>
      </c>
      <c r="Z37" s="445">
        <f>IF(AND(AP23=0,AR23=0),"",AP23)</f>
      </c>
      <c r="AA37" s="332">
        <f>IF(Z37&gt;X37,1,0)</f>
        <v>0</v>
      </c>
      <c r="AB37" s="330"/>
      <c r="AC37" s="330"/>
      <c r="AD37" s="332">
        <f>IF(AG38=AI38,0,1)</f>
        <v>0</v>
      </c>
      <c r="AE37" s="332">
        <f>IF(AG37&gt;AI37,1,0)</f>
        <v>0</v>
      </c>
      <c r="AF37" s="624"/>
      <c r="AG37" s="443">
        <f>IF(AND(AR30=0,AP30=0),"",AR30)</f>
      </c>
      <c r="AH37" s="332" t="s">
        <v>42</v>
      </c>
      <c r="AI37" s="445">
        <f>IF(AND(AP30=0,AR30=0),"",AP30)</f>
      </c>
      <c r="AJ37" s="332">
        <f>IF(AI37&gt;AG37,1,0)</f>
        <v>0</v>
      </c>
      <c r="AK37" s="330"/>
      <c r="AL37" s="332"/>
      <c r="AM37" s="339">
        <f>IF(AP38=AR38,0,1)</f>
        <v>0</v>
      </c>
      <c r="AN37" s="332">
        <f>IF(AP37&gt;AR37,1,0)</f>
        <v>0</v>
      </c>
      <c r="AO37" s="642"/>
      <c r="AP37" s="643"/>
      <c r="AQ37" s="643"/>
      <c r="AR37" s="643"/>
      <c r="AS37" s="643"/>
      <c r="AT37" s="644"/>
      <c r="AU37" s="330"/>
      <c r="AV37" s="339">
        <f>IF(AY38=BA38,0,1)</f>
        <v>0</v>
      </c>
      <c r="AW37" s="332">
        <f>IF(AY37&gt;BA37,1,0)</f>
        <v>0</v>
      </c>
      <c r="AX37" s="624"/>
      <c r="AY37" s="443">
        <f>'決勝入力 '!E29</f>
      </c>
      <c r="AZ37" s="332" t="s">
        <v>42</v>
      </c>
      <c r="BA37" s="445">
        <f>'決勝入力 '!I29</f>
      </c>
      <c r="BB37" s="332">
        <f>IF(BA37&gt;AY37,1,0)</f>
        <v>0</v>
      </c>
      <c r="BC37" s="332"/>
      <c r="BD37" s="160"/>
      <c r="BE37" s="334"/>
      <c r="BF37" s="404"/>
      <c r="BG37" s="326"/>
      <c r="BH37" s="326"/>
      <c r="BI37" s="408"/>
      <c r="BJ37" s="408"/>
      <c r="BK37" s="326"/>
      <c r="BL37" s="326"/>
      <c r="BM37" s="155"/>
      <c r="BN37" s="155"/>
      <c r="BO37" s="326"/>
      <c r="BP37" s="327"/>
      <c r="BQ37" s="416"/>
      <c r="BR37" s="417"/>
      <c r="BS37" s="417"/>
      <c r="BT37" s="326"/>
      <c r="BU37" s="326"/>
      <c r="BV37" s="533"/>
      <c r="BW37" s="12"/>
      <c r="BX37" s="12"/>
      <c r="BY37" s="6"/>
      <c r="BZ37" s="173"/>
      <c r="CA37" s="132"/>
      <c r="CB37" s="358"/>
      <c r="CC37" s="130"/>
      <c r="CD37" s="130"/>
    </row>
    <row r="38" spans="1:82" s="11" customFormat="1" ht="25.5" customHeight="1">
      <c r="A38" s="596"/>
      <c r="B38" s="629"/>
      <c r="C38" s="163"/>
      <c r="D38" s="164"/>
      <c r="E38" s="359"/>
      <c r="F38" s="446">
        <f>SUM(D33:D37)</f>
        <v>0</v>
      </c>
      <c r="G38" s="332" t="s">
        <v>10</v>
      </c>
      <c r="H38" s="446">
        <f>SUM(I33:I37)</f>
        <v>0</v>
      </c>
      <c r="I38" s="360"/>
      <c r="J38" s="361"/>
      <c r="K38" s="361"/>
      <c r="L38" s="353"/>
      <c r="M38" s="354"/>
      <c r="N38" s="359"/>
      <c r="O38" s="446">
        <f>SUM(M33:M37)</f>
        <v>0</v>
      </c>
      <c r="P38" s="332" t="s">
        <v>10</v>
      </c>
      <c r="Q38" s="446">
        <f>SUM(R33:R37)</f>
        <v>0</v>
      </c>
      <c r="R38" s="360"/>
      <c r="S38" s="361"/>
      <c r="T38" s="361"/>
      <c r="U38" s="353"/>
      <c r="V38" s="354"/>
      <c r="W38" s="359"/>
      <c r="X38" s="446">
        <f>SUM(V33:V37)</f>
        <v>0</v>
      </c>
      <c r="Y38" s="332" t="s">
        <v>10</v>
      </c>
      <c r="Z38" s="446">
        <f>SUM(AA33:AA37)</f>
        <v>0</v>
      </c>
      <c r="AA38" s="360"/>
      <c r="AB38" s="361"/>
      <c r="AC38" s="361"/>
      <c r="AD38" s="360"/>
      <c r="AE38" s="360"/>
      <c r="AF38" s="362"/>
      <c r="AG38" s="446">
        <f>SUM(AE33:AE37)</f>
        <v>0</v>
      </c>
      <c r="AH38" s="332" t="s">
        <v>10</v>
      </c>
      <c r="AI38" s="446">
        <f>SUM(AJ33:AJ37)</f>
        <v>0</v>
      </c>
      <c r="AJ38" s="360"/>
      <c r="AK38" s="361"/>
      <c r="AL38" s="360"/>
      <c r="AM38" s="359"/>
      <c r="AN38" s="360"/>
      <c r="AO38" s="645"/>
      <c r="AP38" s="646"/>
      <c r="AQ38" s="646"/>
      <c r="AR38" s="646"/>
      <c r="AS38" s="646"/>
      <c r="AT38" s="647"/>
      <c r="AU38" s="361"/>
      <c r="AV38" s="339"/>
      <c r="AW38" s="341"/>
      <c r="AX38" s="332"/>
      <c r="AY38" s="444">
        <f>SUM(AW33:AW37)</f>
        <v>0</v>
      </c>
      <c r="AZ38" s="332" t="s">
        <v>21</v>
      </c>
      <c r="BA38" s="444">
        <f>SUM(BB33:BB37)</f>
        <v>0</v>
      </c>
      <c r="BB38" s="332"/>
      <c r="BC38" s="332"/>
      <c r="BD38" s="165"/>
      <c r="BE38" s="363" t="s">
        <v>17</v>
      </c>
      <c r="BF38" s="406">
        <f>BJ38*100+BS38*10+BX38</f>
        <v>334</v>
      </c>
      <c r="BG38" s="343">
        <f>SUM(BG33:BG35)</f>
        <v>3</v>
      </c>
      <c r="BH38" s="343">
        <f>SUM(BH33:BH35)</f>
        <v>3</v>
      </c>
      <c r="BI38" s="412">
        <f>BH38</f>
        <v>3</v>
      </c>
      <c r="BJ38" s="410">
        <f>RANK(BI38,$BI$10:$BI$45)</f>
        <v>3</v>
      </c>
      <c r="BK38" s="343">
        <f>SUM(BK33:BK35)</f>
        <v>0</v>
      </c>
      <c r="BL38" s="343">
        <f>SUM(BL33:BL35)</f>
        <v>3</v>
      </c>
      <c r="BM38" s="343">
        <f>SUM(BM33:BM35)</f>
        <v>0</v>
      </c>
      <c r="BN38" s="343">
        <f>SUM(BN33:BN35)</f>
        <v>1</v>
      </c>
      <c r="BO38" s="343">
        <f>SUM(BO33:BO35)</f>
        <v>9</v>
      </c>
      <c r="BP38" s="440">
        <f>IF(BQ38=100,"MAX",BQ38)</f>
        <v>0.1111111111111111</v>
      </c>
      <c r="BQ38" s="422">
        <f>IF(ISERROR(BN38/BO38),100,(BN38/BO38))</f>
        <v>0.1111111111111111</v>
      </c>
      <c r="BR38" s="418">
        <f>BQ38</f>
        <v>0.1111111111111111</v>
      </c>
      <c r="BS38" s="419">
        <f>RANK(BR38,$BR$10:$BR$45)</f>
        <v>3</v>
      </c>
      <c r="BT38" s="343">
        <f>SUM(BT33:BT35)</f>
        <v>180</v>
      </c>
      <c r="BU38" s="343">
        <f>SUM(BU33:BU35)</f>
        <v>238</v>
      </c>
      <c r="BV38" s="440">
        <f>IF(ISERROR(BT38/BU38),0,(BT38/BU38))</f>
        <v>0.7563025210084033</v>
      </c>
      <c r="BW38" s="12">
        <f>BV38</f>
        <v>0.7563025210084033</v>
      </c>
      <c r="BX38" s="6">
        <f>RANK(BV38,$BW$7:$BW$45)</f>
        <v>4</v>
      </c>
      <c r="BZ38" s="173"/>
      <c r="CA38" s="132"/>
      <c r="CB38" s="358"/>
      <c r="CC38" s="130"/>
      <c r="CD38" s="130"/>
    </row>
    <row r="39" spans="1:82" s="11" customFormat="1" ht="25.5" customHeight="1">
      <c r="A39" s="594">
        <f>RANK(BF45,$BF$7:$BF$45,1)+4</f>
        <v>10</v>
      </c>
      <c r="B39" s="627" t="str">
        <f>AX3</f>
        <v>武蔵短期</v>
      </c>
      <c r="C39" s="166"/>
      <c r="D39" s="165"/>
      <c r="E39" s="316"/>
      <c r="F39" s="442"/>
      <c r="G39" s="317"/>
      <c r="H39" s="442"/>
      <c r="I39" s="317"/>
      <c r="J39" s="318"/>
      <c r="K39" s="318"/>
      <c r="L39" s="314"/>
      <c r="M39" s="315"/>
      <c r="N39" s="316"/>
      <c r="O39" s="442"/>
      <c r="P39" s="317"/>
      <c r="Q39" s="442"/>
      <c r="R39" s="317"/>
      <c r="S39" s="318"/>
      <c r="T39" s="318"/>
      <c r="U39" s="314"/>
      <c r="V39" s="315"/>
      <c r="W39" s="316"/>
      <c r="X39" s="442"/>
      <c r="Y39" s="317"/>
      <c r="Z39" s="442"/>
      <c r="AA39" s="317"/>
      <c r="AB39" s="318"/>
      <c r="AC39" s="318"/>
      <c r="AD39" s="317"/>
      <c r="AE39" s="317"/>
      <c r="AF39" s="346"/>
      <c r="AG39" s="442"/>
      <c r="AH39" s="364"/>
      <c r="AI39" s="442"/>
      <c r="AJ39" s="317"/>
      <c r="AK39" s="318"/>
      <c r="AL39" s="317"/>
      <c r="AM39" s="317"/>
      <c r="AN39" s="317"/>
      <c r="AO39" s="317"/>
      <c r="AP39" s="442"/>
      <c r="AQ39" s="317"/>
      <c r="AR39" s="442"/>
      <c r="AS39" s="317"/>
      <c r="AT39" s="317"/>
      <c r="AU39" s="317"/>
      <c r="AV39" s="317"/>
      <c r="AW39" s="347"/>
      <c r="AX39" s="630"/>
      <c r="AY39" s="631"/>
      <c r="AZ39" s="631"/>
      <c r="BA39" s="631"/>
      <c r="BB39" s="631"/>
      <c r="BC39" s="632"/>
      <c r="BD39" s="167"/>
      <c r="BE39" s="334"/>
      <c r="BF39" s="404"/>
      <c r="BG39" s="326"/>
      <c r="BH39" s="349"/>
      <c r="BI39" s="411"/>
      <c r="BJ39" s="411"/>
      <c r="BK39" s="326"/>
      <c r="BL39" s="349"/>
      <c r="BM39" s="350"/>
      <c r="BN39" s="350"/>
      <c r="BO39" s="349"/>
      <c r="BP39" s="351"/>
      <c r="BQ39" s="420"/>
      <c r="BR39" s="421"/>
      <c r="BS39" s="421"/>
      <c r="BT39" s="349"/>
      <c r="BU39" s="349"/>
      <c r="BV39" s="534"/>
      <c r="BW39" s="12"/>
      <c r="BX39" s="12"/>
      <c r="BY39" s="10"/>
      <c r="BZ39" s="173"/>
      <c r="CA39" s="132"/>
      <c r="CB39" s="132"/>
      <c r="CC39" s="130"/>
      <c r="CD39" s="130"/>
    </row>
    <row r="40" spans="1:82" s="3" customFormat="1" ht="25.5" customHeight="1">
      <c r="A40" s="595"/>
      <c r="B40" s="628"/>
      <c r="C40" s="89">
        <f>IF(F45&gt;H45,1,0)</f>
        <v>0</v>
      </c>
      <c r="D40" s="159">
        <f>IF(F40&gt;H40,1,0)</f>
        <v>0</v>
      </c>
      <c r="E40" s="624">
        <f>IF(F45&gt;=3,"○",IF(H45&gt;=3,"●",""))</f>
      </c>
      <c r="F40" s="443">
        <f>IF(AND(BA5=0,AY5=0),"",BA5)</f>
      </c>
      <c r="G40" s="332" t="s">
        <v>42</v>
      </c>
      <c r="H40" s="445">
        <f>IF(AND(AY5=0,BA5=0),"",AY5)</f>
      </c>
      <c r="I40" s="332">
        <f>IF(H40&gt;F40,1,0)</f>
        <v>0</v>
      </c>
      <c r="J40" s="330"/>
      <c r="K40" s="330">
        <f>IF(F45&gt;=H45,0,1)</f>
        <v>0</v>
      </c>
      <c r="L40" s="331">
        <f>IF(O45&gt;Q45,1,0)</f>
        <v>0</v>
      </c>
      <c r="M40" s="352">
        <f>IF(O40&gt;Q40,1,0)</f>
        <v>0</v>
      </c>
      <c r="N40" s="624">
        <f>IF(O45&gt;=3,"○",IF(Q45&gt;=3,"●",""))</f>
      </c>
      <c r="O40" s="443">
        <f>IF(AND(BA12=0,AY12=0),"",BA12)</f>
      </c>
      <c r="P40" s="332" t="s">
        <v>42</v>
      </c>
      <c r="Q40" s="445">
        <f>IF(AND(AY12=0,BA12=0),"",AY12)</f>
      </c>
      <c r="R40" s="332">
        <f>IF(Q40&gt;O40,1,0)</f>
        <v>0</v>
      </c>
      <c r="S40" s="330"/>
      <c r="T40" s="330">
        <f>IF(O45&gt;=Q45,0,1)</f>
        <v>0</v>
      </c>
      <c r="U40" s="331">
        <f>IF(X45&gt;Z45,1,0)</f>
        <v>0</v>
      </c>
      <c r="V40" s="352">
        <f>IF(X40&gt;Z40,1,0)</f>
        <v>0</v>
      </c>
      <c r="W40" s="624">
        <f>IF(X45&gt;=3,"○",IF(Z45&gt;=3,"●",""))</f>
      </c>
      <c r="X40" s="443">
        <f>IF(AND(BA19=0,AY19=0),"",BA19)</f>
      </c>
      <c r="Y40" s="332" t="s">
        <v>42</v>
      </c>
      <c r="Z40" s="445">
        <f>IF(AND(AY19=0,BA19=0),"",AY19)</f>
      </c>
      <c r="AA40" s="332">
        <f>IF(Z40&gt;X40,1,0)</f>
        <v>0</v>
      </c>
      <c r="AB40" s="330"/>
      <c r="AC40" s="330">
        <f>IF(X45&gt;=Z45,0,1)</f>
        <v>0</v>
      </c>
      <c r="AD40" s="331">
        <f>IF(AG45&gt;AI45,1,0)</f>
        <v>0</v>
      </c>
      <c r="AE40" s="332">
        <f>IF(AG40&gt;AI40,1,0)</f>
        <v>0</v>
      </c>
      <c r="AF40" s="624">
        <f>IF(AG45&gt;=3,"○",IF(AI45&gt;=3,"●",""))</f>
      </c>
      <c r="AG40" s="443">
        <f>IF(AND(BA26=0,AY26=0),"",BA26)</f>
      </c>
      <c r="AH40" s="332" t="s">
        <v>42</v>
      </c>
      <c r="AI40" s="445">
        <f>IF(AND(AY26=0,BA26=0),"",AY26)</f>
      </c>
      <c r="AJ40" s="332">
        <f>IF(AI40&gt;AG40,1,0)</f>
        <v>0</v>
      </c>
      <c r="AK40" s="330"/>
      <c r="AL40" s="330">
        <f>IF(AG45&gt;=AI45,0,1)</f>
        <v>0</v>
      </c>
      <c r="AM40" s="331">
        <f>IF(AP45&gt;AR45,1,0)</f>
        <v>0</v>
      </c>
      <c r="AN40" s="332">
        <f>IF(AP40&gt;AR40,1,0)</f>
        <v>0</v>
      </c>
      <c r="AO40" s="624">
        <f>IF(AP45&gt;=3,"○",IF(AR45&gt;=3,"●",""))</f>
      </c>
      <c r="AP40" s="443">
        <f>IF(AND(BA33=0,AY33=0),"",BA33)</f>
      </c>
      <c r="AQ40" s="332" t="s">
        <v>42</v>
      </c>
      <c r="AR40" s="445">
        <f>IF(AND(AY33=0,BA33=0),"",AY33)</f>
      </c>
      <c r="AS40" s="332">
        <f>IF(AR40&gt;AP40,1,0)</f>
        <v>0</v>
      </c>
      <c r="AT40" s="330"/>
      <c r="AU40" s="330">
        <f>IF(AP45&gt;=AR45,0,1)</f>
        <v>0</v>
      </c>
      <c r="AV40" s="332"/>
      <c r="AW40" s="332"/>
      <c r="AX40" s="633"/>
      <c r="AY40" s="634"/>
      <c r="AZ40" s="634"/>
      <c r="BA40" s="634"/>
      <c r="BB40" s="634"/>
      <c r="BC40" s="635"/>
      <c r="BD40" s="150"/>
      <c r="BE40" s="334" t="s">
        <v>16</v>
      </c>
      <c r="BF40" s="404"/>
      <c r="BG40" s="326">
        <f>'１次予測'!D14</f>
        <v>3</v>
      </c>
      <c r="BH40" s="326">
        <f>'１次予測'!E14</f>
        <v>3</v>
      </c>
      <c r="BI40" s="409"/>
      <c r="BJ40" s="409"/>
      <c r="BK40" s="326">
        <f>'１次予測'!F14</f>
        <v>0</v>
      </c>
      <c r="BL40" s="326">
        <f>'１次予測'!G14</f>
        <v>3</v>
      </c>
      <c r="BM40" s="326">
        <f>'１次予測'!H14</f>
        <v>0</v>
      </c>
      <c r="BN40" s="326">
        <f>'１次予測'!J14</f>
        <v>0</v>
      </c>
      <c r="BO40" s="326">
        <f>'１次予測'!K14</f>
        <v>9</v>
      </c>
      <c r="BP40" s="327">
        <f>IF(BQ40=100,"MAX",BQ40)</f>
        <v>0</v>
      </c>
      <c r="BQ40" s="416">
        <f>IF(ISERROR(BN40/BO40),100,(BN40/BO40))</f>
        <v>0</v>
      </c>
      <c r="BR40" s="408"/>
      <c r="BS40" s="408"/>
      <c r="BT40" s="326">
        <f>'１次予測'!N14</f>
        <v>146</v>
      </c>
      <c r="BU40" s="326">
        <f>'１次予測'!O14</f>
        <v>225</v>
      </c>
      <c r="BV40" s="327">
        <f>IF(ISERROR(BT40/BU40),0,(BT40/BU40))</f>
        <v>0.6488888888888888</v>
      </c>
      <c r="BW40" s="5"/>
      <c r="BX40" s="5"/>
      <c r="BY40" s="13"/>
      <c r="BZ40" s="173"/>
      <c r="CA40" s="132"/>
      <c r="CB40" s="132"/>
      <c r="CC40" s="130"/>
      <c r="CD40" s="130"/>
    </row>
    <row r="41" spans="1:82" s="3" customFormat="1" ht="25.5" customHeight="1">
      <c r="A41" s="595"/>
      <c r="B41" s="628"/>
      <c r="C41" s="95">
        <f>IF(C40=1,0,IF(G45="棄",1,0))</f>
        <v>0</v>
      </c>
      <c r="D41" s="160">
        <f>IF(F41&gt;H41,1,0)</f>
        <v>0</v>
      </c>
      <c r="E41" s="624"/>
      <c r="F41" s="443">
        <f>IF(AND(BA6=0,AY6=0),"",BA6)</f>
      </c>
      <c r="G41" s="332" t="s">
        <v>42</v>
      </c>
      <c r="H41" s="445">
        <f>IF(AND(AY6=0,BA6=0),"",AY6)</f>
      </c>
      <c r="I41" s="332">
        <f>IF(H41&gt;F41,1,0)</f>
        <v>0</v>
      </c>
      <c r="J41" s="330"/>
      <c r="K41" s="330"/>
      <c r="L41" s="337">
        <f>IF(L40=1,0,IF(P45="棄",1,0))</f>
        <v>0</v>
      </c>
      <c r="M41" s="315">
        <f>IF(O41&gt;Q41,1,0)</f>
        <v>0</v>
      </c>
      <c r="N41" s="624"/>
      <c r="O41" s="443">
        <f>IF(AND(BA13=0,AY13=0),"",BA13)</f>
      </c>
      <c r="P41" s="332" t="s">
        <v>42</v>
      </c>
      <c r="Q41" s="445">
        <f>IF(AND(AY13=0,BA13=0),"",AY13)</f>
      </c>
      <c r="R41" s="332">
        <f>IF(Q41&gt;O41,1,0)</f>
        <v>0</v>
      </c>
      <c r="S41" s="330"/>
      <c r="T41" s="330"/>
      <c r="U41" s="337">
        <f>IF(U40=1,0,IF(Y45="棄",1,0))</f>
        <v>0</v>
      </c>
      <c r="V41" s="315">
        <f>IF(X41&gt;Z41,1,0)</f>
        <v>0</v>
      </c>
      <c r="W41" s="624"/>
      <c r="X41" s="443">
        <f>IF(AND(BA20=0,AY20=0),"",BA20)</f>
      </c>
      <c r="Y41" s="332" t="s">
        <v>42</v>
      </c>
      <c r="Z41" s="445">
        <f>IF(AND(AY20=0,BA20=0),"",AY20)</f>
      </c>
      <c r="AA41" s="332">
        <f>IF(Z41&gt;X41,1,0)</f>
        <v>0</v>
      </c>
      <c r="AB41" s="330"/>
      <c r="AC41" s="330"/>
      <c r="AD41" s="337">
        <f>IF(AD40=1,0,IF(AH45="棄",1,0))</f>
        <v>0</v>
      </c>
      <c r="AE41" s="332">
        <f>IF(AG41&gt;AI41,1,0)</f>
        <v>0</v>
      </c>
      <c r="AF41" s="624"/>
      <c r="AG41" s="443">
        <f>IF(AND(BA27=0,AY27=0),"",BA27)</f>
      </c>
      <c r="AH41" s="332" t="s">
        <v>42</v>
      </c>
      <c r="AI41" s="445">
        <f>IF(AND(AY27=0,BA27=0),"",AY27)</f>
      </c>
      <c r="AJ41" s="332">
        <f>IF(AI41&gt;AG41,1,0)</f>
        <v>0</v>
      </c>
      <c r="AK41" s="330"/>
      <c r="AL41" s="332"/>
      <c r="AM41" s="337">
        <f>IF(AM40=1,0,IF(AQ45="棄",1,0))</f>
        <v>0</v>
      </c>
      <c r="AN41" s="332">
        <f>IF(AP41&gt;AR41,1,0)</f>
        <v>0</v>
      </c>
      <c r="AO41" s="624"/>
      <c r="AP41" s="443">
        <f>IF(AND(BA34=0,AY34=0),"",BA34)</f>
      </c>
      <c r="AQ41" s="332" t="s">
        <v>42</v>
      </c>
      <c r="AR41" s="445">
        <f>IF(AND(AY34=0,BA34=0),"",AY34)</f>
      </c>
      <c r="AS41" s="332">
        <f>IF(AR41&gt;AP41,1,0)</f>
        <v>0</v>
      </c>
      <c r="AT41" s="330"/>
      <c r="AU41" s="330"/>
      <c r="AV41" s="332"/>
      <c r="AW41" s="332"/>
      <c r="AX41" s="633"/>
      <c r="AY41" s="634"/>
      <c r="AZ41" s="634"/>
      <c r="BA41" s="634"/>
      <c r="BB41" s="634"/>
      <c r="BC41" s="635"/>
      <c r="BD41" s="150"/>
      <c r="BE41" s="334"/>
      <c r="BF41" s="404"/>
      <c r="BG41" s="326"/>
      <c r="BH41" s="326"/>
      <c r="BI41" s="408"/>
      <c r="BJ41" s="408"/>
      <c r="BK41" s="326"/>
      <c r="BL41" s="326"/>
      <c r="BM41" s="155"/>
      <c r="BN41" s="155"/>
      <c r="BO41" s="326"/>
      <c r="BP41" s="327"/>
      <c r="BQ41" s="416"/>
      <c r="BR41" s="417"/>
      <c r="BS41" s="417"/>
      <c r="BT41" s="326"/>
      <c r="BU41" s="326"/>
      <c r="BV41" s="533"/>
      <c r="BW41" s="12"/>
      <c r="BX41" s="12"/>
      <c r="BY41" s="6"/>
      <c r="BZ41" s="173"/>
      <c r="CA41" s="132"/>
      <c r="CB41" s="132"/>
      <c r="CC41" s="130"/>
      <c r="CD41" s="130"/>
    </row>
    <row r="42" spans="1:82" s="3" customFormat="1" ht="25.5" customHeight="1">
      <c r="A42" s="595"/>
      <c r="B42" s="628"/>
      <c r="C42" s="161">
        <f>SUM(F40:F44)</f>
        <v>0</v>
      </c>
      <c r="D42" s="160">
        <f>IF(F42&gt;H42,1,0)</f>
        <v>0</v>
      </c>
      <c r="E42" s="624"/>
      <c r="F42" s="443">
        <f>IF(AND(BA7=0,AY7=0),"",BA7)</f>
      </c>
      <c r="G42" s="332" t="s">
        <v>42</v>
      </c>
      <c r="H42" s="445">
        <f>IF(AND(AY7=0,BA7=0),"",AY7)</f>
      </c>
      <c r="I42" s="332">
        <f>IF(H42&gt;F42,1,0)</f>
        <v>0</v>
      </c>
      <c r="J42" s="330"/>
      <c r="K42" s="330">
        <f>SUM(H40:H44)</f>
        <v>0</v>
      </c>
      <c r="L42" s="338">
        <f>SUM(O40:O44)</f>
        <v>0</v>
      </c>
      <c r="M42" s="315">
        <f>IF(O42&gt;Q42,1,0)</f>
        <v>0</v>
      </c>
      <c r="N42" s="624"/>
      <c r="O42" s="443">
        <f>IF(AND(BA14=0,AY14=0),"",BA14)</f>
      </c>
      <c r="P42" s="332" t="s">
        <v>42</v>
      </c>
      <c r="Q42" s="445">
        <f>IF(AND(AY14=0,BA14=0),"",AY14)</f>
      </c>
      <c r="R42" s="332">
        <f>IF(Q42&gt;O42,1,0)</f>
        <v>0</v>
      </c>
      <c r="S42" s="330"/>
      <c r="T42" s="330">
        <f>SUM(Q40:Q44)</f>
        <v>0</v>
      </c>
      <c r="U42" s="338">
        <f>SUM(X40:X44)</f>
        <v>0</v>
      </c>
      <c r="V42" s="315">
        <f>IF(X42&gt;Z42,1,0)</f>
        <v>0</v>
      </c>
      <c r="W42" s="624"/>
      <c r="X42" s="443">
        <f>IF(AND(BA21=0,AY21=0),"",BA21)</f>
      </c>
      <c r="Y42" s="332" t="s">
        <v>42</v>
      </c>
      <c r="Z42" s="445">
        <f>IF(AND(AY21=0,BA21=0),"",AY21)</f>
      </c>
      <c r="AA42" s="332">
        <f>IF(Z42&gt;X42,1,0)</f>
        <v>0</v>
      </c>
      <c r="AB42" s="330"/>
      <c r="AC42" s="330">
        <f>SUM(Z40:Z44)</f>
        <v>0</v>
      </c>
      <c r="AD42" s="341">
        <f>SUM(AG40:AG44)</f>
        <v>0</v>
      </c>
      <c r="AE42" s="332">
        <f>IF(AG42&gt;AI42,1,0)</f>
        <v>0</v>
      </c>
      <c r="AF42" s="624"/>
      <c r="AG42" s="443">
        <f>IF(AND(BA28=0,AY28=0),"",BA28)</f>
      </c>
      <c r="AH42" s="332" t="s">
        <v>42</v>
      </c>
      <c r="AI42" s="445">
        <f>IF(AND(AY28=0,BA28=0),"",AY28)</f>
      </c>
      <c r="AJ42" s="332">
        <f>IF(AI42&gt;AG42,1,0)</f>
        <v>0</v>
      </c>
      <c r="AK42" s="330"/>
      <c r="AL42" s="332">
        <f>SUM(AI40:AI44)</f>
        <v>0</v>
      </c>
      <c r="AM42" s="340">
        <f>SUM(AP40:AP44)</f>
        <v>0</v>
      </c>
      <c r="AN42" s="332">
        <f>IF(AP42&gt;AR42,1,0)</f>
        <v>0</v>
      </c>
      <c r="AO42" s="624"/>
      <c r="AP42" s="443">
        <f>IF(AND(BA35=0,AY35=0),"",BA35)</f>
      </c>
      <c r="AQ42" s="332" t="s">
        <v>42</v>
      </c>
      <c r="AR42" s="445">
        <f>IF(AND(AY35=0,BA35=0),"",AY35)</f>
      </c>
      <c r="AS42" s="332">
        <f>IF(AR42&gt;AP42,1,0)</f>
        <v>0</v>
      </c>
      <c r="AT42" s="330"/>
      <c r="AU42" s="330">
        <f>SUM(AR40:AR44)</f>
        <v>0</v>
      </c>
      <c r="AV42" s="332"/>
      <c r="AW42" s="332"/>
      <c r="AX42" s="633"/>
      <c r="AY42" s="634"/>
      <c r="AZ42" s="634"/>
      <c r="BA42" s="634"/>
      <c r="BB42" s="634"/>
      <c r="BC42" s="635"/>
      <c r="BD42" s="150"/>
      <c r="BE42" s="333" t="s">
        <v>18</v>
      </c>
      <c r="BF42" s="404"/>
      <c r="BG42" s="326">
        <f>C44+AD44+AM44+AV44+U44+L44</f>
        <v>0</v>
      </c>
      <c r="BH42" s="326">
        <f>(BK42*2)+BL42</f>
        <v>0</v>
      </c>
      <c r="BI42" s="408"/>
      <c r="BJ42" s="408"/>
      <c r="BK42" s="326">
        <f>C40+AD40+AM40+AV40+U40+L40</f>
        <v>0</v>
      </c>
      <c r="BL42" s="326">
        <f>K40+AL40+AU40+BD40-BM42+T40+AC40</f>
        <v>0</v>
      </c>
      <c r="BM42" s="155">
        <f>AD41+AM41+AV41+U41+L41+C41</f>
        <v>0</v>
      </c>
      <c r="BN42" s="155">
        <f>F45+AG45+AP45+AY45+X45+O45</f>
        <v>0</v>
      </c>
      <c r="BO42" s="326">
        <f>H45+AI45+AR45+BA45+Q45+Z45</f>
        <v>0</v>
      </c>
      <c r="BP42" s="327" t="str">
        <f>IF(BQ42=100,"MAX",BQ42)</f>
        <v>MAX</v>
      </c>
      <c r="BQ42" s="416">
        <f>IF(ISERROR(BN42/BO42),100,(BN42/BO42))</f>
        <v>100</v>
      </c>
      <c r="BR42" s="417"/>
      <c r="BS42" s="417"/>
      <c r="BT42" s="326">
        <f>C42+AD42+AM42+AV42+U42+L42</f>
        <v>0</v>
      </c>
      <c r="BU42" s="326">
        <f>K42+AL42+AU42+BD42+AC42+T42</f>
        <v>0</v>
      </c>
      <c r="BV42" s="327">
        <f>IF(ISERROR(BT42/BU42),0,(BT42/BU42))</f>
        <v>0</v>
      </c>
      <c r="BW42" s="12"/>
      <c r="BX42" s="12"/>
      <c r="BY42" s="6">
        <f>RANK(BV42,$BV$7:$BV$45)</f>
        <v>12</v>
      </c>
      <c r="BZ42" s="173"/>
      <c r="CA42" s="132"/>
      <c r="CB42" s="132"/>
      <c r="CC42" s="130"/>
      <c r="CD42" s="130"/>
    </row>
    <row r="43" spans="1:82" s="3" customFormat="1" ht="25.5" customHeight="1">
      <c r="A43" s="595"/>
      <c r="B43" s="628"/>
      <c r="C43" s="162"/>
      <c r="D43" s="160">
        <f>IF(F43&gt;H43,1,0)</f>
        <v>0</v>
      </c>
      <c r="E43" s="624"/>
      <c r="F43" s="443">
        <f>IF(AND(BA8=0,AY8=0),"",BA8)</f>
      </c>
      <c r="G43" s="332" t="s">
        <v>42</v>
      </c>
      <c r="H43" s="445">
        <f>IF(AND(AY8=0,BA8=0),"",AY8)</f>
      </c>
      <c r="I43" s="332">
        <f>IF(H43&gt;F43,1,0)</f>
        <v>0</v>
      </c>
      <c r="J43" s="330"/>
      <c r="K43" s="330"/>
      <c r="L43" s="314"/>
      <c r="M43" s="315">
        <f>IF(O43&gt;Q43,1,0)</f>
        <v>0</v>
      </c>
      <c r="N43" s="624"/>
      <c r="O43" s="443">
        <f>IF(AND(BA15=0,AY15=0),"",BA15)</f>
      </c>
      <c r="P43" s="332" t="s">
        <v>42</v>
      </c>
      <c r="Q43" s="445">
        <f>IF(AND(AY15=0,BA15=0),"",AY15)</f>
      </c>
      <c r="R43" s="332">
        <f>IF(Q43&gt;O43,1,0)</f>
        <v>0</v>
      </c>
      <c r="S43" s="330"/>
      <c r="T43" s="330"/>
      <c r="U43" s="314"/>
      <c r="V43" s="315">
        <f>IF(X43&gt;Z43,1,0)</f>
        <v>0</v>
      </c>
      <c r="W43" s="624"/>
      <c r="X43" s="443">
        <f>IF(AND(BA22=0,AY22=0),"",BA22)</f>
      </c>
      <c r="Y43" s="332" t="s">
        <v>42</v>
      </c>
      <c r="Z43" s="445">
        <f>IF(AND(AY22=0,BA22=0),"",AY22)</f>
      </c>
      <c r="AA43" s="332">
        <f>IF(Z43&gt;X43,1,0)</f>
        <v>0</v>
      </c>
      <c r="AB43" s="330"/>
      <c r="AC43" s="330"/>
      <c r="AD43" s="332"/>
      <c r="AE43" s="332">
        <f>IF(AG43&gt;AI43,1,0)</f>
        <v>0</v>
      </c>
      <c r="AF43" s="624"/>
      <c r="AG43" s="443">
        <f>IF(AND(BA29=0,AY29=0),"",BA29)</f>
      </c>
      <c r="AH43" s="332" t="s">
        <v>42</v>
      </c>
      <c r="AI43" s="445">
        <f>IF(AND(AY29=0,BA29=0),"",AY29)</f>
      </c>
      <c r="AJ43" s="332">
        <f>IF(AI43&gt;AG43,1,0)</f>
        <v>0</v>
      </c>
      <c r="AK43" s="330"/>
      <c r="AL43" s="332"/>
      <c r="AM43" s="339"/>
      <c r="AN43" s="332">
        <f>IF(AP43&gt;AR43,1,0)</f>
        <v>0</v>
      </c>
      <c r="AO43" s="624"/>
      <c r="AP43" s="443">
        <f>IF(AND(BA36=0,AY36=0),"",BA36)</f>
      </c>
      <c r="AQ43" s="332" t="s">
        <v>42</v>
      </c>
      <c r="AR43" s="445">
        <f>IF(AND(AY36=0,BA36=0),"",AY36)</f>
      </c>
      <c r="AS43" s="332">
        <f>IF(AR43&gt;AP43,1,0)</f>
        <v>0</v>
      </c>
      <c r="AT43" s="330"/>
      <c r="AU43" s="330"/>
      <c r="AV43" s="332"/>
      <c r="AW43" s="332"/>
      <c r="AX43" s="633"/>
      <c r="AY43" s="634"/>
      <c r="AZ43" s="634"/>
      <c r="BA43" s="634"/>
      <c r="BB43" s="634"/>
      <c r="BC43" s="635"/>
      <c r="BD43" s="150"/>
      <c r="BE43" s="334"/>
      <c r="BF43" s="404"/>
      <c r="BG43" s="326"/>
      <c r="BH43" s="326"/>
      <c r="BI43" s="408"/>
      <c r="BJ43" s="408"/>
      <c r="BK43" s="326"/>
      <c r="BL43" s="326"/>
      <c r="BM43" s="155"/>
      <c r="BN43" s="155"/>
      <c r="BO43" s="326"/>
      <c r="BP43" s="327"/>
      <c r="BQ43" s="416"/>
      <c r="BR43" s="417"/>
      <c r="BS43" s="417"/>
      <c r="BT43" s="326"/>
      <c r="BU43" s="326"/>
      <c r="BV43" s="533"/>
      <c r="BW43" s="12"/>
      <c r="BX43" s="12"/>
      <c r="BY43" s="6"/>
      <c r="BZ43" s="173"/>
      <c r="CA43" s="132"/>
      <c r="CB43" s="132"/>
      <c r="CC43" s="130"/>
      <c r="CD43" s="130"/>
    </row>
    <row r="44" spans="1:82" s="3" customFormat="1" ht="25.5" customHeight="1">
      <c r="A44" s="595"/>
      <c r="B44" s="628"/>
      <c r="C44" s="162">
        <f>IF(F45=H45,0,1)</f>
        <v>0</v>
      </c>
      <c r="D44" s="160">
        <f>IF(F44&gt;H44,1,0)</f>
        <v>0</v>
      </c>
      <c r="E44" s="624"/>
      <c r="F44" s="443">
        <f>IF(AND(BA9=0,AY9=0),"",BA9)</f>
      </c>
      <c r="G44" s="332" t="s">
        <v>42</v>
      </c>
      <c r="H44" s="445">
        <f>IF(AND(AY9=0,BA9=0),"",AY9)</f>
      </c>
      <c r="I44" s="332">
        <f>IF(H44&gt;F44,1,0)</f>
        <v>0</v>
      </c>
      <c r="J44" s="330"/>
      <c r="K44" s="330"/>
      <c r="L44" s="314">
        <f>IF(O45=Q45,0,1)</f>
        <v>0</v>
      </c>
      <c r="M44" s="315">
        <f>IF(O44&gt;Q44,1,0)</f>
        <v>0</v>
      </c>
      <c r="N44" s="624"/>
      <c r="O44" s="443">
        <f>IF(AND(BA16=0,AY16=0),"",BA16)</f>
      </c>
      <c r="P44" s="332" t="s">
        <v>42</v>
      </c>
      <c r="Q44" s="445">
        <f>IF(AND(AY16=0,BA16=0),"",AY16)</f>
      </c>
      <c r="R44" s="332">
        <f>IF(Q44&gt;O44,1,0)</f>
        <v>0</v>
      </c>
      <c r="S44" s="330"/>
      <c r="T44" s="330"/>
      <c r="U44" s="314">
        <f>IF(X45=Z45,0,1)</f>
        <v>0</v>
      </c>
      <c r="V44" s="315">
        <f>IF(X44&gt;Z44,1,0)</f>
        <v>0</v>
      </c>
      <c r="W44" s="624"/>
      <c r="X44" s="443">
        <f>IF(AND(BA23=0,AY23=0),"",BA23)</f>
      </c>
      <c r="Y44" s="332" t="s">
        <v>42</v>
      </c>
      <c r="Z44" s="445">
        <f>IF(AND(AY23=0,BA23=0),"",AY23)</f>
      </c>
      <c r="AA44" s="332">
        <f>IF(Z44&gt;X44,1,0)</f>
        <v>0</v>
      </c>
      <c r="AB44" s="330"/>
      <c r="AC44" s="330"/>
      <c r="AD44" s="332">
        <f>IF(AG45=AI45,0,1)</f>
        <v>0</v>
      </c>
      <c r="AE44" s="332">
        <f>IF(AG44&gt;AI44,1,0)</f>
        <v>0</v>
      </c>
      <c r="AF44" s="624"/>
      <c r="AG44" s="443">
        <f>IF(AND(BA30=0,AY30=0),"",BA30)</f>
      </c>
      <c r="AH44" s="332" t="s">
        <v>42</v>
      </c>
      <c r="AI44" s="445">
        <f>IF(AND(AY30=0,BA30=0),"",AY30)</f>
      </c>
      <c r="AJ44" s="332">
        <f>IF(AI44&gt;AG44,1,0)</f>
        <v>0</v>
      </c>
      <c r="AK44" s="330"/>
      <c r="AL44" s="332"/>
      <c r="AM44" s="339">
        <f>IF(AP45=AR45,0,1)</f>
        <v>0</v>
      </c>
      <c r="AN44" s="332">
        <f>IF(AP44&gt;AR44,1,0)</f>
        <v>0</v>
      </c>
      <c r="AO44" s="624"/>
      <c r="AP44" s="443">
        <f>IF(AND(BA37=0,AY37=0),"",BA37)</f>
      </c>
      <c r="AQ44" s="332" t="s">
        <v>42</v>
      </c>
      <c r="AR44" s="445">
        <f>IF(AND(AY37=0,BA37=0),"",AY37)</f>
      </c>
      <c r="AS44" s="332">
        <f>IF(AR44&gt;AP44,1,0)</f>
        <v>0</v>
      </c>
      <c r="AT44" s="330"/>
      <c r="AU44" s="330"/>
      <c r="AV44" s="332"/>
      <c r="AW44" s="332"/>
      <c r="AX44" s="633"/>
      <c r="AY44" s="634"/>
      <c r="AZ44" s="634"/>
      <c r="BA44" s="634"/>
      <c r="BB44" s="634"/>
      <c r="BC44" s="635"/>
      <c r="BD44" s="150"/>
      <c r="BE44" s="334"/>
      <c r="BF44" s="404"/>
      <c r="BG44" s="326"/>
      <c r="BH44" s="326"/>
      <c r="BI44" s="408"/>
      <c r="BJ44" s="408"/>
      <c r="BK44" s="326"/>
      <c r="BL44" s="326"/>
      <c r="BM44" s="155"/>
      <c r="BN44" s="155"/>
      <c r="BO44" s="326"/>
      <c r="BP44" s="327"/>
      <c r="BQ44" s="416"/>
      <c r="BR44" s="417"/>
      <c r="BS44" s="417"/>
      <c r="BT44" s="326"/>
      <c r="BU44" s="326"/>
      <c r="BV44" s="533"/>
      <c r="BW44" s="12"/>
      <c r="BX44" s="12"/>
      <c r="BY44" s="6"/>
      <c r="BZ44" s="626"/>
      <c r="CA44" s="626"/>
      <c r="CB44" s="358"/>
      <c r="CC44" s="130"/>
      <c r="CD44" s="130"/>
    </row>
    <row r="45" spans="1:82" s="11" customFormat="1" ht="25.5" customHeight="1">
      <c r="A45" s="596"/>
      <c r="B45" s="629"/>
      <c r="C45" s="163"/>
      <c r="D45" s="164"/>
      <c r="E45" s="359"/>
      <c r="F45" s="446">
        <f>SUM(D40:D44)</f>
        <v>0</v>
      </c>
      <c r="G45" s="360" t="s">
        <v>21</v>
      </c>
      <c r="H45" s="446">
        <f>SUM(I40:I44)</f>
        <v>0</v>
      </c>
      <c r="I45" s="360"/>
      <c r="J45" s="361"/>
      <c r="K45" s="361"/>
      <c r="L45" s="353"/>
      <c r="M45" s="354"/>
      <c r="N45" s="359"/>
      <c r="O45" s="446">
        <f>SUM(M40:M44)</f>
        <v>0</v>
      </c>
      <c r="P45" s="360" t="s">
        <v>21</v>
      </c>
      <c r="Q45" s="446">
        <f>SUM(R40:R44)</f>
        <v>0</v>
      </c>
      <c r="R45" s="360"/>
      <c r="S45" s="361"/>
      <c r="T45" s="361"/>
      <c r="U45" s="353"/>
      <c r="V45" s="354"/>
      <c r="W45" s="359"/>
      <c r="X45" s="446">
        <f>SUM(V40:V44)</f>
        <v>0</v>
      </c>
      <c r="Y45" s="360" t="s">
        <v>21</v>
      </c>
      <c r="Z45" s="446">
        <f>SUM(AA40:AA44)</f>
        <v>0</v>
      </c>
      <c r="AA45" s="360"/>
      <c r="AB45" s="361"/>
      <c r="AC45" s="361"/>
      <c r="AD45" s="360"/>
      <c r="AE45" s="360"/>
      <c r="AF45" s="362"/>
      <c r="AG45" s="446">
        <f>SUM(AE40:AE44)</f>
        <v>0</v>
      </c>
      <c r="AH45" s="360" t="s">
        <v>21</v>
      </c>
      <c r="AI45" s="446">
        <f>SUM(AJ40:AJ44)</f>
        <v>0</v>
      </c>
      <c r="AJ45" s="360"/>
      <c r="AK45" s="361"/>
      <c r="AL45" s="360"/>
      <c r="AM45" s="359"/>
      <c r="AN45" s="360"/>
      <c r="AO45" s="362"/>
      <c r="AP45" s="446">
        <f>SUM(AN40:AN44)</f>
        <v>0</v>
      </c>
      <c r="AQ45" s="360" t="s">
        <v>21</v>
      </c>
      <c r="AR45" s="446">
        <f>SUM(AS40:AS44)</f>
        <v>0</v>
      </c>
      <c r="AS45" s="360"/>
      <c r="AT45" s="361"/>
      <c r="AU45" s="361"/>
      <c r="AV45" s="360"/>
      <c r="AW45" s="360"/>
      <c r="AX45" s="636"/>
      <c r="AY45" s="637"/>
      <c r="AZ45" s="637"/>
      <c r="BA45" s="637"/>
      <c r="BB45" s="637"/>
      <c r="BC45" s="638"/>
      <c r="BD45" s="169"/>
      <c r="BE45" s="363" t="s">
        <v>17</v>
      </c>
      <c r="BF45" s="406">
        <f>BJ45*100+BS45*10+BX45</f>
        <v>366</v>
      </c>
      <c r="BG45" s="343">
        <f>SUM(BG40:BG42)</f>
        <v>3</v>
      </c>
      <c r="BH45" s="343">
        <f>SUM(BH40:BH42)</f>
        <v>3</v>
      </c>
      <c r="BI45" s="412">
        <f>BH45</f>
        <v>3</v>
      </c>
      <c r="BJ45" s="410">
        <f>RANK(BI45,$BI$10:$BI$45)</f>
        <v>3</v>
      </c>
      <c r="BK45" s="343">
        <f>SUM(BK40:BK42)</f>
        <v>0</v>
      </c>
      <c r="BL45" s="343">
        <f>SUM(BL40:BL42)</f>
        <v>3</v>
      </c>
      <c r="BM45" s="343">
        <f>SUM(BM40:BM42)</f>
        <v>0</v>
      </c>
      <c r="BN45" s="343">
        <f>SUM(BN40:BN42)</f>
        <v>0</v>
      </c>
      <c r="BO45" s="343">
        <f>SUM(BO40:BO42)</f>
        <v>9</v>
      </c>
      <c r="BP45" s="440">
        <f>IF(BQ45=100,"MAX",BQ45)</f>
        <v>0</v>
      </c>
      <c r="BQ45" s="422">
        <f>IF(ISERROR(BN45/BO45),100,(BN45/BO45))</f>
        <v>0</v>
      </c>
      <c r="BR45" s="418">
        <f>BQ45</f>
        <v>0</v>
      </c>
      <c r="BS45" s="419">
        <f>RANK(BR45,$BR$10:$BR$45)</f>
        <v>6</v>
      </c>
      <c r="BT45" s="343">
        <f>SUM(BT40:BT42)</f>
        <v>146</v>
      </c>
      <c r="BU45" s="343">
        <f>SUM(BU40:BU42)</f>
        <v>225</v>
      </c>
      <c r="BV45" s="440">
        <f>IF(ISERROR(BT45/BU45),0,(BT45/BU45))</f>
        <v>0.6488888888888888</v>
      </c>
      <c r="BW45" s="12">
        <f>BV45</f>
        <v>0.6488888888888888</v>
      </c>
      <c r="BX45" s="6">
        <f>RANK(BV45,$BW$7:$BW$45)</f>
        <v>6</v>
      </c>
      <c r="BZ45" s="626"/>
      <c r="CA45" s="626"/>
      <c r="CB45" s="358"/>
      <c r="CC45" s="130"/>
      <c r="CD45" s="130"/>
    </row>
    <row r="46" ht="12" customHeight="1"/>
    <row r="47" ht="25.5">
      <c r="B47" s="537" t="s">
        <v>31</v>
      </c>
    </row>
    <row r="48" spans="2:42" ht="30" customHeight="1">
      <c r="B48" s="536" t="s">
        <v>32</v>
      </c>
      <c r="C48" s="535"/>
      <c r="D48" s="535"/>
      <c r="E48" s="439" t="str">
        <f>'１次予測'!B5</f>
        <v>早稲田</v>
      </c>
      <c r="F48" s="535"/>
      <c r="W48" s="536" t="s">
        <v>35</v>
      </c>
      <c r="X48" s="439" t="str">
        <f>'１次予測'!B8</f>
        <v>国士舘</v>
      </c>
      <c r="Y48" s="535"/>
      <c r="AO48" s="536" t="s">
        <v>38</v>
      </c>
      <c r="AP48" s="439" t="str">
        <f>'１次予測'!B11</f>
        <v>都留文科</v>
      </c>
    </row>
    <row r="49" spans="2:42" ht="30" customHeight="1">
      <c r="B49" s="536" t="s">
        <v>33</v>
      </c>
      <c r="C49" s="535"/>
      <c r="D49" s="535"/>
      <c r="E49" s="439" t="str">
        <f>'１次予測'!B6</f>
        <v>白鷗大</v>
      </c>
      <c r="F49" s="535"/>
      <c r="W49" s="536" t="s">
        <v>36</v>
      </c>
      <c r="X49" s="439" t="str">
        <f>'１次予測'!B9</f>
        <v>大東文化</v>
      </c>
      <c r="Y49" s="535"/>
      <c r="AO49" s="536" t="s">
        <v>39</v>
      </c>
      <c r="AP49" s="439" t="str">
        <f>'１次予測'!B12</f>
        <v>神奈川</v>
      </c>
    </row>
    <row r="50" spans="2:42" ht="30" customHeight="1">
      <c r="B50" s="536" t="s">
        <v>34</v>
      </c>
      <c r="C50" s="535"/>
      <c r="D50" s="535"/>
      <c r="E50" s="439" t="str">
        <f>'１次予測'!B7</f>
        <v>日本大</v>
      </c>
      <c r="F50" s="535"/>
      <c r="W50" s="536" t="s">
        <v>37</v>
      </c>
      <c r="X50" s="439" t="str">
        <f>'１次予測'!B10</f>
        <v>桜美林</v>
      </c>
      <c r="Y50" s="535"/>
      <c r="AO50" s="536" t="s">
        <v>90</v>
      </c>
      <c r="AP50" s="439" t="str">
        <f>'１次予測'!B13</f>
        <v>敬愛大</v>
      </c>
    </row>
    <row r="51" spans="2:75" ht="30" customHeight="1">
      <c r="B51" s="335"/>
      <c r="E51" s="336"/>
      <c r="W51" s="335"/>
      <c r="X51" s="336"/>
      <c r="AO51" s="536" t="s">
        <v>91</v>
      </c>
      <c r="AP51" s="439" t="str">
        <f>'１次予測'!B14</f>
        <v>武蔵短期</v>
      </c>
      <c r="BP51" s="625" t="s">
        <v>103</v>
      </c>
      <c r="BQ51" s="625"/>
      <c r="BR51" s="625"/>
      <c r="BS51" s="625"/>
      <c r="BT51" s="625"/>
      <c r="BU51" s="625"/>
      <c r="BV51" s="625"/>
      <c r="BW51" s="625"/>
    </row>
    <row r="53" spans="41:42" ht="25.5">
      <c r="AO53" s="355"/>
      <c r="AP53" s="356"/>
    </row>
    <row r="54" spans="41:42" ht="25.5">
      <c r="AO54" s="357"/>
      <c r="AP54" s="357"/>
    </row>
    <row r="56" spans="41:42" ht="25.5">
      <c r="AO56" s="355"/>
      <c r="AP56" s="356"/>
    </row>
  </sheetData>
  <sheetProtection/>
  <mergeCells count="58">
    <mergeCell ref="AX3:BC3"/>
    <mergeCell ref="A18:A24"/>
    <mergeCell ref="B18:B24"/>
    <mergeCell ref="W18:AB24"/>
    <mergeCell ref="A1:BV1"/>
    <mergeCell ref="A2:BV2"/>
    <mergeCell ref="E3:J3"/>
    <mergeCell ref="N3:S3"/>
    <mergeCell ref="W3:AB3"/>
    <mergeCell ref="AF3:AK3"/>
    <mergeCell ref="AO3:AT3"/>
    <mergeCell ref="E19:E23"/>
    <mergeCell ref="N19:N23"/>
    <mergeCell ref="A4:A10"/>
    <mergeCell ref="B4:B10"/>
    <mergeCell ref="AF19:AF23"/>
    <mergeCell ref="A11:A17"/>
    <mergeCell ref="B11:B17"/>
    <mergeCell ref="N11:S17"/>
    <mergeCell ref="E12:E16"/>
    <mergeCell ref="W12:W16"/>
    <mergeCell ref="AO12:AO16"/>
    <mergeCell ref="AX12:AX16"/>
    <mergeCell ref="E4:J10"/>
    <mergeCell ref="N5:N9"/>
    <mergeCell ref="AO5:AO9"/>
    <mergeCell ref="AX5:AX9"/>
    <mergeCell ref="W5:W9"/>
    <mergeCell ref="AF5:AF9"/>
    <mergeCell ref="AF12:AF16"/>
    <mergeCell ref="AO19:AO23"/>
    <mergeCell ref="AX19:AX23"/>
    <mergeCell ref="A25:A31"/>
    <mergeCell ref="B25:B31"/>
    <mergeCell ref="AF25:AK31"/>
    <mergeCell ref="E26:E30"/>
    <mergeCell ref="N26:N30"/>
    <mergeCell ref="W26:W30"/>
    <mergeCell ref="AO26:AO30"/>
    <mergeCell ref="AX26:AX30"/>
    <mergeCell ref="AO40:AO44"/>
    <mergeCell ref="A32:A38"/>
    <mergeCell ref="B32:B38"/>
    <mergeCell ref="AO32:AT38"/>
    <mergeCell ref="E33:E37"/>
    <mergeCell ref="N33:N37"/>
    <mergeCell ref="W33:W37"/>
    <mergeCell ref="AF33:AF37"/>
    <mergeCell ref="AX33:AX37"/>
    <mergeCell ref="BP51:BW51"/>
    <mergeCell ref="BZ44:CA45"/>
    <mergeCell ref="A39:A45"/>
    <mergeCell ref="B39:B45"/>
    <mergeCell ref="AX39:BC45"/>
    <mergeCell ref="E40:E44"/>
    <mergeCell ref="N40:N44"/>
    <mergeCell ref="W40:W44"/>
    <mergeCell ref="AF40:AF44"/>
  </mergeCells>
  <dataValidations count="1">
    <dataValidation type="list" allowBlank="1" showInputMessage="1" showErrorMessage="1" sqref="AZ10 P24 AH45 AH38 Y45 Y38 Y31 P45 P38 P31 AQ45 Y17 G38 G31 G24 G17 AQ31 AQ24 AH24 G45 P10 Y10 AZ38 AZ31 AQ17 AZ24 AZ17 AQ10 AH10 AH17">
      <formula1>$C$11:$C$12</formula1>
    </dataValidation>
  </dataValidations>
  <printOptions horizontalCentered="1" verticalCentered="1"/>
  <pageMargins left="0" right="0" top="0" bottom="0" header="0.31496062992125984" footer="0.31496062992125984"/>
  <pageSetup horizontalDpi="300" verticalDpi="300" orientation="landscape" paperSize="9" scale="44" r:id="rId3"/>
  <colBreaks count="1" manualBreakCount="1">
    <brk id="79" max="65535" man="1"/>
  </colBreaks>
  <legacyDrawing r:id="rId2"/>
</worksheet>
</file>

<file path=xl/worksheets/sheet8.xml><?xml version="1.0" encoding="utf-8"?>
<worksheet xmlns="http://schemas.openxmlformats.org/spreadsheetml/2006/main" xmlns:r="http://schemas.openxmlformats.org/officeDocument/2006/relationships">
  <sheetPr codeName="Sheet6"/>
  <dimension ref="A2:AV34"/>
  <sheetViews>
    <sheetView zoomScalePageLayoutView="0" workbookViewId="0" topLeftCell="A1">
      <selection activeCell="N21" sqref="N21"/>
    </sheetView>
  </sheetViews>
  <sheetFormatPr defaultColWidth="9.00390625" defaultRowHeight="13.5"/>
  <cols>
    <col min="1" max="1" width="7.125" style="0" bestFit="1" customWidth="1"/>
    <col min="2" max="2" width="10.00390625" style="0" bestFit="1" customWidth="1"/>
    <col min="3" max="3" width="5.25390625" style="0" hidden="1" customWidth="1"/>
    <col min="4" max="4" width="5.25390625" style="0" bestFit="1" customWidth="1"/>
    <col min="5" max="7" width="5.00390625" style="0" customWidth="1"/>
    <col min="8" max="8" width="5.25390625" style="0" bestFit="1" customWidth="1"/>
    <col min="9" max="9" width="8.50390625" style="22" hidden="1" customWidth="1"/>
    <col min="10" max="10" width="5.125" style="0" bestFit="1" customWidth="1"/>
    <col min="11" max="11" width="8.50390625" style="0" bestFit="1" customWidth="1"/>
    <col min="12" max="12" width="5.125" style="0" hidden="1" customWidth="1"/>
    <col min="13" max="13" width="8.50390625" style="0" bestFit="1" customWidth="1"/>
    <col min="14" max="14" width="2.625" style="0" customWidth="1"/>
    <col min="15" max="15" width="7.125" style="0" bestFit="1" customWidth="1"/>
    <col min="16" max="16" width="10.00390625" style="0" bestFit="1" customWidth="1"/>
    <col min="17" max="17" width="3.50390625" style="0" hidden="1" customWidth="1"/>
    <col min="18" max="19" width="5.25390625" style="0" bestFit="1" customWidth="1"/>
    <col min="20" max="20" width="5.125" style="0" bestFit="1" customWidth="1"/>
    <col min="21" max="21" width="5.00390625" style="0" customWidth="1"/>
    <col min="22" max="22" width="5.25390625" style="0" bestFit="1" customWidth="1"/>
    <col min="23" max="23" width="5.25390625" style="0" hidden="1" customWidth="1"/>
    <col min="24" max="24" width="5.125" style="0" bestFit="1" customWidth="1"/>
    <col min="25" max="25" width="8.50390625" style="0" bestFit="1" customWidth="1"/>
    <col min="26" max="26" width="5.125" style="0" hidden="1" customWidth="1"/>
    <col min="27" max="28" width="8.50390625" style="0" bestFit="1" customWidth="1"/>
    <col min="29" max="29" width="6.50390625" style="0" bestFit="1" customWidth="1"/>
    <col min="30" max="31" width="3.75390625" style="0" customWidth="1"/>
    <col min="33" max="48" width="3.75390625" style="0" customWidth="1"/>
  </cols>
  <sheetData>
    <row r="2" spans="4:5" ht="41.25">
      <c r="D2" s="21"/>
      <c r="E2" s="20"/>
    </row>
    <row r="3" spans="1:28" ht="22.5" customHeight="1">
      <c r="A3" s="662" t="s">
        <v>47</v>
      </c>
      <c r="B3" s="662"/>
      <c r="C3" s="662"/>
      <c r="D3" s="662"/>
      <c r="E3" s="662"/>
      <c r="F3" s="662"/>
      <c r="G3" s="662"/>
      <c r="H3" s="662"/>
      <c r="I3" s="662"/>
      <c r="J3" s="662"/>
      <c r="K3" s="662"/>
      <c r="L3" s="662"/>
      <c r="M3" s="662"/>
      <c r="N3" s="662"/>
      <c r="O3" s="662" t="s">
        <v>71</v>
      </c>
      <c r="P3" s="662"/>
      <c r="Q3" s="662"/>
      <c r="R3" s="662"/>
      <c r="S3" s="662"/>
      <c r="T3" s="662"/>
      <c r="U3" s="662"/>
      <c r="V3" s="662"/>
      <c r="W3" s="662"/>
      <c r="X3" s="662"/>
      <c r="Y3" s="662"/>
      <c r="Z3" s="662"/>
      <c r="AA3" s="662"/>
      <c r="AB3" s="662"/>
    </row>
    <row r="4" spans="1:25" ht="12.75">
      <c r="A4" s="25"/>
      <c r="B4" s="25"/>
      <c r="C4" s="25"/>
      <c r="D4" s="25"/>
      <c r="E4" s="25"/>
      <c r="F4" s="25"/>
      <c r="G4" s="25"/>
      <c r="H4" s="25"/>
      <c r="I4" s="25"/>
      <c r="J4" s="25"/>
      <c r="K4" s="23"/>
      <c r="O4" s="25"/>
      <c r="P4" s="25"/>
      <c r="Q4" s="25"/>
      <c r="R4" s="25"/>
      <c r="S4" s="25"/>
      <c r="T4" s="25"/>
      <c r="U4" s="25"/>
      <c r="V4" s="25"/>
      <c r="W4" s="25"/>
      <c r="X4" s="25"/>
      <c r="Y4" s="23"/>
    </row>
    <row r="5" spans="1:25" ht="12.75">
      <c r="A5" s="24" t="s">
        <v>20</v>
      </c>
      <c r="B5" s="24" t="s">
        <v>19</v>
      </c>
      <c r="C5" s="24"/>
      <c r="D5" s="24" t="s">
        <v>0</v>
      </c>
      <c r="E5" s="24" t="s">
        <v>1</v>
      </c>
      <c r="F5" s="24" t="s">
        <v>2</v>
      </c>
      <c r="G5" s="24" t="s">
        <v>3</v>
      </c>
      <c r="H5" s="24" t="s">
        <v>4</v>
      </c>
      <c r="J5" s="24" t="s">
        <v>5</v>
      </c>
      <c r="K5" s="26" t="s">
        <v>9</v>
      </c>
      <c r="O5" s="24" t="s">
        <v>20</v>
      </c>
      <c r="P5" s="24" t="s">
        <v>19</v>
      </c>
      <c r="Q5" s="24"/>
      <c r="R5" s="24" t="s">
        <v>0</v>
      </c>
      <c r="S5" s="24" t="s">
        <v>1</v>
      </c>
      <c r="T5" s="24" t="s">
        <v>2</v>
      </c>
      <c r="U5" s="24" t="s">
        <v>3</v>
      </c>
      <c r="V5" s="24" t="s">
        <v>4</v>
      </c>
      <c r="X5" s="24" t="s">
        <v>5</v>
      </c>
      <c r="Y5" s="26" t="s">
        <v>9</v>
      </c>
    </row>
    <row r="6" spans="1:25" s="197" customFormat="1" ht="12.75">
      <c r="A6" s="253">
        <f>'決勝（上位）'!A4</f>
        <v>1</v>
      </c>
      <c r="B6" s="253" t="str">
        <f>'決勝（上位）'!B4</f>
        <v>早稲田</v>
      </c>
      <c r="C6" s="171"/>
      <c r="D6" s="171">
        <f>'決勝（上位）'!AO10</f>
        <v>3</v>
      </c>
      <c r="E6" s="171">
        <f>'決勝（上位）'!AP10</f>
        <v>6</v>
      </c>
      <c r="F6" s="171">
        <f>'決勝（上位）'!AS10</f>
        <v>3</v>
      </c>
      <c r="G6" s="171">
        <f>'決勝（上位）'!AT10</f>
        <v>0</v>
      </c>
      <c r="H6" s="171">
        <f>'決勝（上位）'!AV10</f>
        <v>9</v>
      </c>
      <c r="J6" s="171">
        <f>'決勝（上位）'!AW10</f>
        <v>0</v>
      </c>
      <c r="K6" s="198">
        <f>IF(ISERROR(H6/J6),100,(H6/J6))</f>
        <v>100</v>
      </c>
      <c r="O6" s="253">
        <f>'決勝（上位）'!A35</f>
        <v>0</v>
      </c>
      <c r="P6" s="253" t="str">
        <f>'決勝（上位）'!B35</f>
        <v>２位：</v>
      </c>
      <c r="Q6" s="171"/>
      <c r="R6" s="171">
        <f>'決勝（上位）'!AO41</f>
        <v>0</v>
      </c>
      <c r="S6" s="171">
        <f>'決勝（上位）'!AP41</f>
        <v>0</v>
      </c>
      <c r="T6" s="171">
        <f>'決勝（上位）'!AS41</f>
        <v>0</v>
      </c>
      <c r="U6" s="171">
        <f>'決勝（上位）'!AT41</f>
        <v>0</v>
      </c>
      <c r="V6" s="171">
        <f>'決勝（上位）'!AV41</f>
        <v>0</v>
      </c>
      <c r="X6" s="171">
        <f>'決勝（上位）'!AW41</f>
        <v>0</v>
      </c>
      <c r="Y6" s="198">
        <f>IF(ISERROR(V6/X6),100,(V6/X6))</f>
        <v>100</v>
      </c>
    </row>
    <row r="7" spans="1:25" s="197" customFormat="1" ht="12.75">
      <c r="A7" s="253">
        <f>'決勝（上位）'!A11</f>
        <v>4</v>
      </c>
      <c r="B7" s="253" t="str">
        <f>'決勝（上位）'!B11</f>
        <v>白鷗大</v>
      </c>
      <c r="C7" s="171"/>
      <c r="D7" s="171">
        <f>'決勝（上位）'!AO17</f>
        <v>3</v>
      </c>
      <c r="E7" s="171">
        <f>'決勝（上位）'!AP17</f>
        <v>4</v>
      </c>
      <c r="F7" s="171">
        <f>'決勝（上位）'!AS17</f>
        <v>1</v>
      </c>
      <c r="G7" s="171">
        <f>'決勝（上位）'!AT17</f>
        <v>2</v>
      </c>
      <c r="H7" s="171">
        <f>'決勝（上位）'!AV17</f>
        <v>4</v>
      </c>
      <c r="J7" s="171">
        <f>'決勝（上位）'!AW17</f>
        <v>7</v>
      </c>
      <c r="K7" s="198">
        <f>IF(ISERROR(H7/J7),100,(H7/J7))</f>
        <v>0.5714285714285714</v>
      </c>
      <c r="O7" s="253">
        <f>'決勝（上位）'!A42</f>
        <v>0</v>
      </c>
      <c r="P7" s="253">
        <f>'決勝（上位）'!B42</f>
        <v>0</v>
      </c>
      <c r="Q7" s="171"/>
      <c r="R7" s="171">
        <f>'決勝（上位）'!AO48</f>
        <v>0</v>
      </c>
      <c r="S7" s="171">
        <f>'決勝（上位）'!AP48</f>
        <v>0</v>
      </c>
      <c r="T7" s="171">
        <f>'決勝（上位）'!AS48</f>
        <v>0</v>
      </c>
      <c r="U7" s="171">
        <f>'決勝（上位）'!AT48</f>
        <v>0</v>
      </c>
      <c r="V7" s="171">
        <f>'決勝（上位）'!AV48</f>
        <v>0</v>
      </c>
      <c r="X7" s="171">
        <f>'決勝（上位）'!AW48</f>
        <v>0</v>
      </c>
      <c r="Y7" s="198">
        <f>IF(ISERROR(V7/X7),100,(V7/X7))</f>
        <v>100</v>
      </c>
    </row>
    <row r="8" spans="1:25" s="197" customFormat="1" ht="12.75">
      <c r="A8" s="253">
        <f>'決勝（上位）'!A18</f>
        <v>3</v>
      </c>
      <c r="B8" s="253" t="str">
        <f>'決勝（上位）'!B18</f>
        <v>日本大</v>
      </c>
      <c r="C8" s="171"/>
      <c r="D8" s="171">
        <f>'決勝（上位）'!AO24</f>
        <v>3</v>
      </c>
      <c r="E8" s="171">
        <f>'決勝（上位）'!AP24</f>
        <v>6</v>
      </c>
      <c r="F8" s="171">
        <f>'決勝（上位）'!AS24</f>
        <v>3</v>
      </c>
      <c r="G8" s="171">
        <f>'決勝（上位）'!AT24</f>
        <v>0</v>
      </c>
      <c r="H8" s="171">
        <f>'決勝（上位）'!AV24</f>
        <v>9</v>
      </c>
      <c r="J8" s="171">
        <f>'決勝（上位）'!AW24</f>
        <v>1</v>
      </c>
      <c r="K8" s="198">
        <f>IF(ISERROR(H8/J8),100,(H8/J8))</f>
        <v>9</v>
      </c>
      <c r="O8" s="253">
        <f>'決勝（上位）'!A49</f>
        <v>0</v>
      </c>
      <c r="P8" s="253">
        <f>'決勝（上位）'!B49</f>
        <v>0</v>
      </c>
      <c r="Q8" s="171"/>
      <c r="R8" s="171">
        <f>'決勝（上位）'!AO55</f>
        <v>0</v>
      </c>
      <c r="S8" s="171">
        <f>'決勝（上位）'!AP55</f>
        <v>0</v>
      </c>
      <c r="T8" s="171">
        <f>'決勝（上位）'!AS55</f>
        <v>0</v>
      </c>
      <c r="U8" s="171">
        <f>'決勝（上位）'!AT55</f>
        <v>0</v>
      </c>
      <c r="V8" s="171">
        <f>'決勝（上位）'!AV55</f>
        <v>0</v>
      </c>
      <c r="X8" s="171">
        <f>'決勝（上位）'!AW55</f>
        <v>0</v>
      </c>
      <c r="Y8" s="198">
        <f>IF(ISERROR(V8/X8),100,(V8/X8))</f>
        <v>100</v>
      </c>
    </row>
    <row r="9" spans="1:25" s="197" customFormat="1" ht="12.75">
      <c r="A9" s="253">
        <f>'決勝（上位）'!A25</f>
        <v>2</v>
      </c>
      <c r="B9" s="253" t="str">
        <f>'決勝（上位）'!B25</f>
        <v>国士舘</v>
      </c>
      <c r="C9" s="171"/>
      <c r="D9" s="171">
        <f>'決勝（上位）'!AO31</f>
        <v>3</v>
      </c>
      <c r="E9" s="171">
        <f>'決勝（上位）'!AP31</f>
        <v>6</v>
      </c>
      <c r="F9" s="171">
        <f>'決勝（上位）'!AS31</f>
        <v>3</v>
      </c>
      <c r="G9" s="171">
        <f>'決勝（上位）'!AT31</f>
        <v>0</v>
      </c>
      <c r="H9" s="171">
        <f>'決勝（上位）'!AV31</f>
        <v>9</v>
      </c>
      <c r="J9" s="171">
        <f>'決勝（上位）'!AW31</f>
        <v>0</v>
      </c>
      <c r="K9" s="198">
        <f>IF(ISERROR(H9/J9),100,(H9/J9))</f>
        <v>100</v>
      </c>
      <c r="O9" s="253">
        <f>'決勝（上位）'!A56</f>
        <v>0</v>
      </c>
      <c r="P9" s="253">
        <f>'決勝（上位）'!B56</f>
        <v>0</v>
      </c>
      <c r="Q9" s="171"/>
      <c r="R9" s="171">
        <f>'決勝（上位）'!AO62</f>
        <v>0</v>
      </c>
      <c r="S9" s="171">
        <f>'決勝（上位）'!AP62</f>
        <v>0</v>
      </c>
      <c r="T9" s="171">
        <f>'決勝（上位）'!AS62</f>
        <v>0</v>
      </c>
      <c r="U9" s="171">
        <f>'決勝（上位）'!AT62</f>
        <v>0</v>
      </c>
      <c r="V9" s="171">
        <f>'決勝（上位）'!AV62</f>
        <v>0</v>
      </c>
      <c r="X9" s="171">
        <f>'決勝（上位）'!AW62</f>
        <v>0</v>
      </c>
      <c r="Y9" s="198">
        <f>IF(ISERROR(V9/X9),100,(V9/X9))</f>
        <v>100</v>
      </c>
    </row>
    <row r="10" spans="1:29" s="197" customFormat="1" ht="13.5" thickBot="1">
      <c r="A10" s="245"/>
      <c r="B10" s="245"/>
      <c r="C10" s="245"/>
      <c r="D10" s="245"/>
      <c r="E10" s="245"/>
      <c r="F10" s="245"/>
      <c r="G10" s="245"/>
      <c r="H10" s="245"/>
      <c r="I10" s="246"/>
      <c r="J10" s="245"/>
      <c r="K10" s="245"/>
      <c r="L10" s="245"/>
      <c r="M10" s="245"/>
      <c r="N10" s="245"/>
      <c r="O10" s="245"/>
      <c r="P10" s="245"/>
      <c r="Q10" s="245"/>
      <c r="R10" s="245"/>
      <c r="S10" s="245"/>
      <c r="T10" s="245"/>
      <c r="U10" s="245"/>
      <c r="V10" s="245"/>
      <c r="W10" s="246"/>
      <c r="X10" s="245"/>
      <c r="Y10" s="245"/>
      <c r="Z10" s="245"/>
      <c r="AA10" s="245"/>
      <c r="AB10" s="245"/>
      <c r="AC10" s="245"/>
    </row>
    <row r="11" spans="1:28" s="197" customFormat="1" ht="12.75">
      <c r="A11" s="663" t="s">
        <v>53</v>
      </c>
      <c r="B11" s="664"/>
      <c r="C11" s="664"/>
      <c r="D11" s="664"/>
      <c r="E11" s="664"/>
      <c r="F11" s="664"/>
      <c r="G11" s="664"/>
      <c r="H11" s="664"/>
      <c r="I11" s="664"/>
      <c r="J11" s="664"/>
      <c r="K11" s="664"/>
      <c r="L11" s="665"/>
      <c r="M11" s="261"/>
      <c r="N11" s="73"/>
      <c r="O11" s="663" t="s">
        <v>53</v>
      </c>
      <c r="P11" s="664"/>
      <c r="Q11" s="664"/>
      <c r="R11" s="664"/>
      <c r="S11" s="664"/>
      <c r="T11" s="664"/>
      <c r="U11" s="664"/>
      <c r="V11" s="664"/>
      <c r="W11" s="664"/>
      <c r="X11" s="664"/>
      <c r="Y11" s="664"/>
      <c r="Z11" s="665"/>
      <c r="AA11" s="261"/>
      <c r="AB11" s="245"/>
    </row>
    <row r="12" spans="1:28" s="197" customFormat="1" ht="12.75">
      <c r="A12" s="201" t="s">
        <v>11</v>
      </c>
      <c r="B12" s="202" t="s">
        <v>19</v>
      </c>
      <c r="C12" s="25"/>
      <c r="D12" s="25" t="s">
        <v>0</v>
      </c>
      <c r="E12" s="25" t="s">
        <v>54</v>
      </c>
      <c r="F12" s="24" t="s">
        <v>2</v>
      </c>
      <c r="G12" s="24" t="s">
        <v>3</v>
      </c>
      <c r="H12" s="24" t="s">
        <v>1</v>
      </c>
      <c r="I12" s="24" t="s">
        <v>55</v>
      </c>
      <c r="J12" s="24" t="s">
        <v>4</v>
      </c>
      <c r="K12" s="24" t="s">
        <v>5</v>
      </c>
      <c r="L12" s="224" t="s">
        <v>56</v>
      </c>
      <c r="M12" s="263" t="s">
        <v>9</v>
      </c>
      <c r="N12" s="262"/>
      <c r="O12" s="201" t="s">
        <v>11</v>
      </c>
      <c r="P12" s="202" t="s">
        <v>19</v>
      </c>
      <c r="Q12" s="25"/>
      <c r="R12" s="25" t="s">
        <v>0</v>
      </c>
      <c r="S12" s="25" t="s">
        <v>54</v>
      </c>
      <c r="T12" s="24" t="s">
        <v>2</v>
      </c>
      <c r="U12" s="24" t="s">
        <v>3</v>
      </c>
      <c r="V12" s="24" t="s">
        <v>1</v>
      </c>
      <c r="W12" s="24" t="s">
        <v>55</v>
      </c>
      <c r="X12" s="24" t="s">
        <v>4</v>
      </c>
      <c r="Y12" s="24" t="s">
        <v>5</v>
      </c>
      <c r="Z12" s="224" t="s">
        <v>56</v>
      </c>
      <c r="AA12" s="263" t="s">
        <v>9</v>
      </c>
      <c r="AB12" s="245"/>
    </row>
    <row r="13" spans="1:28" s="197" customFormat="1" ht="12.75">
      <c r="A13" s="201">
        <f>RANK(C13,$C$13:$C$16,1)</f>
        <v>1</v>
      </c>
      <c r="B13" s="202" t="str">
        <f>'決勝入力 '!B2</f>
        <v>早稲田</v>
      </c>
      <c r="C13" s="25">
        <f>I13*10+L13</f>
        <v>11</v>
      </c>
      <c r="D13" s="172">
        <f>F13+G13</f>
        <v>3</v>
      </c>
      <c r="E13" s="172">
        <f>10-D13</f>
        <v>7</v>
      </c>
      <c r="F13" s="172">
        <f>$E$19+'決勝（上位）'!AS10</f>
        <v>3</v>
      </c>
      <c r="G13" s="172">
        <f>$F$19+'決勝（上位）'!AT10</f>
        <v>0</v>
      </c>
      <c r="H13" s="210">
        <f>($E$19*2)+$F$19+'決勝（上位）'!AP10</f>
        <v>6</v>
      </c>
      <c r="I13" s="25">
        <f>RANK(H13,$H$13:$H$16,0)</f>
        <v>1</v>
      </c>
      <c r="J13" s="237">
        <f>$G$19+'決勝（上位）'!AV10</f>
        <v>9</v>
      </c>
      <c r="K13" s="237">
        <f>$H$19+'決勝（上位）'!AW10</f>
        <v>0</v>
      </c>
      <c r="L13" s="259">
        <f>RANK(M13,$M$13:$M$16,0)</f>
        <v>1</v>
      </c>
      <c r="M13" s="264">
        <f>IF(ISERROR(J13/K13),100,(J13/K13))</f>
        <v>100</v>
      </c>
      <c r="N13" s="250"/>
      <c r="O13" s="201">
        <f>RANK(Q13,$Q$13:$Q$16,1)+4</f>
        <v>5</v>
      </c>
      <c r="P13" s="202" t="str">
        <f>'決勝入力 '!B9</f>
        <v>神奈川</v>
      </c>
      <c r="Q13" s="25">
        <f>W13*10+Z13</f>
        <v>11</v>
      </c>
      <c r="R13" s="172">
        <f>T13+U13</f>
        <v>0</v>
      </c>
      <c r="S13" s="172">
        <f>10-R13</f>
        <v>10</v>
      </c>
      <c r="T13" s="172">
        <f>$S$22+'決勝（上位）'!AS62</f>
        <v>0</v>
      </c>
      <c r="U13" s="172">
        <f>$T$22+'決勝（上位）'!AT62</f>
        <v>0</v>
      </c>
      <c r="V13" s="210">
        <f>($S$22*2)+$T$22+'1次星取'!CQ70</f>
        <v>4</v>
      </c>
      <c r="W13" s="25">
        <f>RANK(V13,$V$13:$V$16,0)</f>
        <v>1</v>
      </c>
      <c r="X13" s="237">
        <f>$U$22+'決勝（上位）'!AV62</f>
        <v>0</v>
      </c>
      <c r="Y13" s="237">
        <f>$V$22+'決勝（上位）'!AW62</f>
        <v>0</v>
      </c>
      <c r="Z13" s="259">
        <f>RANK(AA13,$AA$13:$AA$16,0)</f>
        <v>1</v>
      </c>
      <c r="AA13" s="264">
        <f>IF(ISERROR(X13/Y13),100,(X13/Y13))</f>
        <v>100</v>
      </c>
      <c r="AB13" s="245"/>
    </row>
    <row r="14" spans="1:28" s="197" customFormat="1" ht="12.75">
      <c r="A14" s="201">
        <f>RANK(C14,$C$13:$C$16,1)</f>
        <v>4</v>
      </c>
      <c r="B14" s="202" t="str">
        <f>'決勝入力 '!B3</f>
        <v>白鷗大</v>
      </c>
      <c r="C14" s="25">
        <f>I14*10+L14</f>
        <v>44</v>
      </c>
      <c r="D14" s="172">
        <f>F14+G14</f>
        <v>3</v>
      </c>
      <c r="E14" s="172">
        <f>10-D14</f>
        <v>7</v>
      </c>
      <c r="F14" s="172">
        <f>$E$20+'決勝（上位）'!AS17</f>
        <v>1</v>
      </c>
      <c r="G14" s="172">
        <f>$F$20+'決勝（上位）'!AT17</f>
        <v>2</v>
      </c>
      <c r="H14" s="210">
        <f>($E$20*2)+$F$20+'決勝（上位）'!AP17</f>
        <v>4</v>
      </c>
      <c r="I14" s="25">
        <f>RANK(H14,$H$13:$H$16,0)</f>
        <v>4</v>
      </c>
      <c r="J14" s="237">
        <f>$G$20+'決勝（上位）'!AV17</f>
        <v>4</v>
      </c>
      <c r="K14" s="237">
        <f>$H$20+'決勝（上位）'!AW17</f>
        <v>7</v>
      </c>
      <c r="L14" s="259">
        <f>RANK(M14,$M$13:$M$16,0)</f>
        <v>4</v>
      </c>
      <c r="M14" s="264">
        <f>IF(ISERROR(J14/K14),100,(J14/K14))</f>
        <v>0.5714285714285714</v>
      </c>
      <c r="N14" s="250"/>
      <c r="O14" s="201">
        <f>RANK(Q14,$Q$13:$Q$16,1)+4</f>
        <v>6</v>
      </c>
      <c r="P14" s="202" t="str">
        <f>'決勝入力 '!B7</f>
        <v>桜美林</v>
      </c>
      <c r="Q14" s="25">
        <f>W14*10+Z14</f>
        <v>21</v>
      </c>
      <c r="R14" s="172">
        <f>T14+U14</f>
        <v>0</v>
      </c>
      <c r="S14" s="172">
        <f>10-R14</f>
        <v>10</v>
      </c>
      <c r="T14" s="172">
        <f>$S$20+'決勝（上位）'!AS48</f>
        <v>0</v>
      </c>
      <c r="U14" s="172">
        <f>$T$20+'決勝（上位）'!AT48</f>
        <v>0</v>
      </c>
      <c r="V14" s="210">
        <f>($S$20*2)+$T$20+'1次星取'!CQ42</f>
        <v>3</v>
      </c>
      <c r="W14" s="25">
        <f>RANK(V14,$V$13:$V$16,0)</f>
        <v>2</v>
      </c>
      <c r="X14" s="237">
        <f>$U$20+'決勝（上位）'!AV48</f>
        <v>0</v>
      </c>
      <c r="Y14" s="237">
        <f>$V$20+'決勝（上位）'!AW48</f>
        <v>0</v>
      </c>
      <c r="Z14" s="259">
        <f>RANK(AA14,$AA$13:$AA$16,0)</f>
        <v>1</v>
      </c>
      <c r="AA14" s="264">
        <f>IF(ISERROR(X14/Y14),100,(X14/Y14))</f>
        <v>100</v>
      </c>
      <c r="AB14" s="245"/>
    </row>
    <row r="15" spans="1:28" s="197" customFormat="1" ht="12.75">
      <c r="A15" s="201">
        <f>RANK(C15,$C$13:$C$16,1)</f>
        <v>3</v>
      </c>
      <c r="B15" s="202" t="str">
        <f>'決勝入力 '!B4</f>
        <v>日本大</v>
      </c>
      <c r="C15" s="25">
        <f>I15*10+L15</f>
        <v>13</v>
      </c>
      <c r="D15" s="172">
        <f>F15+G15</f>
        <v>3</v>
      </c>
      <c r="E15" s="172">
        <f>10-D15</f>
        <v>7</v>
      </c>
      <c r="F15" s="172">
        <f>$E$21+'決勝（上位）'!AS24</f>
        <v>3</v>
      </c>
      <c r="G15" s="172">
        <f>$F$21+'決勝（上位）'!AT24</f>
        <v>0</v>
      </c>
      <c r="H15" s="210">
        <f>($E$21*2)+$F$21+'決勝（上位）'!AP24</f>
        <v>6</v>
      </c>
      <c r="I15" s="25">
        <f>RANK(H15,$H$13:$H$16,0)</f>
        <v>1</v>
      </c>
      <c r="J15" s="237">
        <f>$G$21+'決勝（上位）'!AV24</f>
        <v>9</v>
      </c>
      <c r="K15" s="237">
        <f>$H$21+'決勝（上位）'!AW24</f>
        <v>1</v>
      </c>
      <c r="L15" s="259">
        <f>RANK(M15,$M$13:$M$16,0)</f>
        <v>3</v>
      </c>
      <c r="M15" s="264">
        <f>IF(ISERROR(J15/K15),100,(J15/K15))</f>
        <v>9</v>
      </c>
      <c r="N15" s="250"/>
      <c r="O15" s="201">
        <f>RANK(Q15,$Q$13:$Q$16,1)+4</f>
        <v>6</v>
      </c>
      <c r="P15" s="202" t="str">
        <f>'決勝入力 '!B8</f>
        <v>都留文科</v>
      </c>
      <c r="Q15" s="25">
        <f>W15*10+Z15</f>
        <v>21</v>
      </c>
      <c r="R15" s="172">
        <f>T15+U15</f>
        <v>0</v>
      </c>
      <c r="S15" s="172">
        <f>10-R15</f>
        <v>10</v>
      </c>
      <c r="T15" s="172">
        <f>$S$21+'決勝（上位）'!AS55</f>
        <v>0</v>
      </c>
      <c r="U15" s="172">
        <f>$T$21+'決勝（上位）'!AT55</f>
        <v>0</v>
      </c>
      <c r="V15" s="210">
        <f>($S$21*2)+$T$21+'1次星取'!CQ49</f>
        <v>3</v>
      </c>
      <c r="W15" s="25">
        <f>RANK(V15,$V$13:$V$16,0)</f>
        <v>2</v>
      </c>
      <c r="X15" s="237">
        <f>$U$21+'決勝（上位）'!AV55</f>
        <v>0</v>
      </c>
      <c r="Y15" s="237">
        <f>$V$21+'決勝（上位）'!AW55</f>
        <v>0</v>
      </c>
      <c r="Z15" s="259">
        <f>RANK(AA15,$AA$13:$AA$16,0)</f>
        <v>1</v>
      </c>
      <c r="AA15" s="264">
        <f>IF(ISERROR(X15/Y15),100,(X15/Y15))</f>
        <v>100</v>
      </c>
      <c r="AB15" s="245"/>
    </row>
    <row r="16" spans="1:28" s="197" customFormat="1" ht="13.5" thickBot="1">
      <c r="A16" s="239">
        <f>RANK(C16,$C$13:$C$16,1)</f>
        <v>1</v>
      </c>
      <c r="B16" s="236" t="str">
        <f>'決勝入力 '!B5</f>
        <v>国士舘</v>
      </c>
      <c r="C16" s="203">
        <f>I16*10+L16</f>
        <v>11</v>
      </c>
      <c r="D16" s="204">
        <f>F16+G16</f>
        <v>3</v>
      </c>
      <c r="E16" s="204">
        <f>10-D16</f>
        <v>7</v>
      </c>
      <c r="F16" s="204">
        <f>$E$22+'決勝（上位）'!AS31</f>
        <v>3</v>
      </c>
      <c r="G16" s="204">
        <f>$F$22+'決勝（上位）'!AT31</f>
        <v>0</v>
      </c>
      <c r="H16" s="240">
        <f>($E$22*2)+$F$22+'決勝（上位）'!AP31</f>
        <v>6</v>
      </c>
      <c r="I16" s="203">
        <f>RANK(H16,$H$13:$H$16,0)</f>
        <v>1</v>
      </c>
      <c r="J16" s="238">
        <f>$G$22+'決勝（上位）'!AV31</f>
        <v>9</v>
      </c>
      <c r="K16" s="238">
        <f>$H$22+'決勝（上位）'!AW31</f>
        <v>0</v>
      </c>
      <c r="L16" s="260">
        <f>RANK(M16,$M$13:$M$16,0)</f>
        <v>1</v>
      </c>
      <c r="M16" s="265">
        <f>IF(ISERROR(J16/K16),100,(J16/K16))</f>
        <v>100</v>
      </c>
      <c r="N16" s="250"/>
      <c r="O16" s="239">
        <f>RANK(Q16,$Q$13:$Q$16,1)+4</f>
        <v>8</v>
      </c>
      <c r="P16" s="236" t="str">
        <f>'決勝入力 '!B6</f>
        <v>大東文化</v>
      </c>
      <c r="Q16" s="203">
        <f>W16*10+Z16</f>
        <v>41</v>
      </c>
      <c r="R16" s="204">
        <f>T16+U16</f>
        <v>0</v>
      </c>
      <c r="S16" s="204">
        <f>10-R16</f>
        <v>10</v>
      </c>
      <c r="T16" s="204">
        <f>$S$19+'決勝（上位）'!AS41</f>
        <v>0</v>
      </c>
      <c r="U16" s="204">
        <f>$T$19+'決勝（上位）'!AT41</f>
        <v>0</v>
      </c>
      <c r="V16" s="240">
        <f>($S$19*2)+$T$19+'決勝（上位）'!AP41</f>
        <v>0</v>
      </c>
      <c r="W16" s="203">
        <f>RANK(V16,$V$13:$V$16,0)</f>
        <v>4</v>
      </c>
      <c r="X16" s="238">
        <f>$U$19+'決勝（上位）'!AV41</f>
        <v>0</v>
      </c>
      <c r="Y16" s="238">
        <f>$V$19+'決勝（上位）'!AW41</f>
        <v>0</v>
      </c>
      <c r="Z16" s="260">
        <f>RANK(AA16,$AA$13:$AA$16,0)</f>
        <v>1</v>
      </c>
      <c r="AA16" s="265">
        <f>IF(ISERROR(X16/Y16),100,(X16/Y16))</f>
        <v>100</v>
      </c>
      <c r="AB16" s="245"/>
    </row>
    <row r="17" spans="1:29" s="197" customFormat="1" ht="13.5" thickBot="1">
      <c r="A17" s="247"/>
      <c r="B17" s="247"/>
      <c r="C17" s="248"/>
      <c r="D17" s="249"/>
      <c r="E17" s="249"/>
      <c r="F17" s="249"/>
      <c r="G17" s="249"/>
      <c r="H17" s="250"/>
      <c r="I17" s="251"/>
      <c r="J17" s="248"/>
      <c r="K17" s="252"/>
      <c r="L17" s="252"/>
      <c r="M17" s="248"/>
      <c r="N17" s="250"/>
      <c r="O17" s="247"/>
      <c r="P17" s="247"/>
      <c r="Q17" s="248"/>
      <c r="R17" s="249"/>
      <c r="S17" s="249"/>
      <c r="T17" s="249"/>
      <c r="U17" s="249"/>
      <c r="V17" s="250"/>
      <c r="W17" s="251"/>
      <c r="X17" s="248"/>
      <c r="Y17" s="252"/>
      <c r="Z17" s="252"/>
      <c r="AA17" s="248"/>
      <c r="AB17" s="250"/>
      <c r="AC17" s="245"/>
    </row>
    <row r="18" spans="1:30" s="197" customFormat="1" ht="12.75">
      <c r="A18" s="247"/>
      <c r="B18" s="205"/>
      <c r="C18" s="255"/>
      <c r="D18" s="199" t="s">
        <v>0</v>
      </c>
      <c r="E18" s="206" t="s">
        <v>57</v>
      </c>
      <c r="F18" s="206" t="s">
        <v>58</v>
      </c>
      <c r="G18" s="199" t="s">
        <v>4</v>
      </c>
      <c r="H18" s="200" t="s">
        <v>5</v>
      </c>
      <c r="I18" s="250"/>
      <c r="J18" s="251"/>
      <c r="K18" s="248"/>
      <c r="L18" s="252"/>
      <c r="M18" s="252"/>
      <c r="N18" s="248"/>
      <c r="O18" s="247"/>
      <c r="P18" s="205"/>
      <c r="Q18" s="255"/>
      <c r="R18" s="199" t="s">
        <v>0</v>
      </c>
      <c r="S18" s="206" t="s">
        <v>57</v>
      </c>
      <c r="T18" s="206" t="s">
        <v>58</v>
      </c>
      <c r="U18" s="199" t="s">
        <v>4</v>
      </c>
      <c r="V18" s="200" t="s">
        <v>5</v>
      </c>
      <c r="W18" s="250"/>
      <c r="X18" s="251"/>
      <c r="Y18" s="248"/>
      <c r="Z18" s="252"/>
      <c r="AA18" s="252"/>
      <c r="AB18" s="248"/>
      <c r="AC18" s="250"/>
      <c r="AD18" s="245"/>
    </row>
    <row r="19" spans="1:30" s="197" customFormat="1" ht="12.75">
      <c r="A19" s="247"/>
      <c r="B19" s="207" t="str">
        <f>'決勝入力 '!B2</f>
        <v>早稲田</v>
      </c>
      <c r="C19" s="256"/>
      <c r="D19" s="24">
        <f>SUM(E19:F19)</f>
        <v>0</v>
      </c>
      <c r="E19" s="24">
        <f>COUNTIF($J$25:$J$30,'決勝入力 '!B2)</f>
        <v>0</v>
      </c>
      <c r="F19" s="24">
        <f>COUNTIF($K$25:$K$30,'決勝入力 '!B2)</f>
        <v>0</v>
      </c>
      <c r="G19" s="208">
        <f>$AG$31</f>
        <v>0</v>
      </c>
      <c r="H19" s="209">
        <f>$AH$31</f>
        <v>0</v>
      </c>
      <c r="I19" s="250"/>
      <c r="J19" s="251"/>
      <c r="K19" s="248"/>
      <c r="L19" s="252"/>
      <c r="M19" s="252"/>
      <c r="N19" s="248"/>
      <c r="O19" s="247"/>
      <c r="P19" s="207" t="str">
        <f>'決勝入力 '!B6</f>
        <v>大東文化</v>
      </c>
      <c r="Q19" s="256"/>
      <c r="R19" s="24">
        <f>SUM(S19:T19)</f>
        <v>0</v>
      </c>
      <c r="S19" s="24">
        <f>COUNTIF($X$25:$X$30,'決勝入力 '!B6)</f>
        <v>0</v>
      </c>
      <c r="T19" s="24">
        <f>COUNTIF($Y$25:$Y$30,'決勝入力 '!B6)</f>
        <v>0</v>
      </c>
      <c r="U19" s="208">
        <f>$AO$31</f>
        <v>0</v>
      </c>
      <c r="V19" s="209">
        <f>$AP$31</f>
        <v>0</v>
      </c>
      <c r="W19" s="250"/>
      <c r="X19" s="251"/>
      <c r="Y19" s="248"/>
      <c r="Z19" s="252"/>
      <c r="AA19" s="252"/>
      <c r="AB19" s="248"/>
      <c r="AC19" s="250"/>
      <c r="AD19" s="245"/>
    </row>
    <row r="20" spans="1:30" s="197" customFormat="1" ht="12.75">
      <c r="A20" s="247"/>
      <c r="B20" s="207" t="str">
        <f>'決勝入力 '!B3</f>
        <v>白鷗大</v>
      </c>
      <c r="C20" s="256"/>
      <c r="D20" s="24">
        <f>SUM(E20:F20)</f>
        <v>0</v>
      </c>
      <c r="E20" s="24">
        <f>COUNTIF($J$25:$J$30,'決勝入力 '!B3)</f>
        <v>0</v>
      </c>
      <c r="F20" s="24">
        <f>COUNTIF($K$25:$K$30,'決勝入力 '!B3)</f>
        <v>0</v>
      </c>
      <c r="G20" s="208">
        <f>$AI$31</f>
        <v>0</v>
      </c>
      <c r="H20" s="209">
        <f>$AJ$31</f>
        <v>0</v>
      </c>
      <c r="I20" s="250"/>
      <c r="J20" s="251"/>
      <c r="K20" s="248"/>
      <c r="L20" s="252"/>
      <c r="M20" s="252"/>
      <c r="N20" s="248"/>
      <c r="O20" s="247"/>
      <c r="P20" s="207" t="str">
        <f>'決勝入力 '!B7</f>
        <v>桜美林</v>
      </c>
      <c r="Q20" s="256"/>
      <c r="R20" s="24">
        <f>SUM(S20:T20)</f>
        <v>0</v>
      </c>
      <c r="S20" s="24">
        <f>COUNTIF($X$25:$X$30,'決勝入力 '!B7)</f>
        <v>0</v>
      </c>
      <c r="T20" s="24">
        <f>COUNTIF($Y$25:$Y$30,'決勝入力 '!B7)</f>
        <v>0</v>
      </c>
      <c r="U20" s="208">
        <f>$AQ$31</f>
        <v>0</v>
      </c>
      <c r="V20" s="209">
        <f>$AR$31</f>
        <v>0</v>
      </c>
      <c r="W20" s="250"/>
      <c r="X20" s="251"/>
      <c r="Y20" s="248"/>
      <c r="Z20" s="252"/>
      <c r="AA20" s="252"/>
      <c r="AB20" s="248"/>
      <c r="AC20" s="250"/>
      <c r="AD20" s="245"/>
    </row>
    <row r="21" spans="1:30" s="197" customFormat="1" ht="12.75">
      <c r="A21" s="247"/>
      <c r="B21" s="207" t="str">
        <f>'決勝入力 '!B4</f>
        <v>日本大</v>
      </c>
      <c r="C21" s="256"/>
      <c r="D21" s="24">
        <f>SUM(E21:F21)</f>
        <v>0</v>
      </c>
      <c r="E21" s="24">
        <f>COUNTIF($J$25:$J$30,'決勝入力 '!B4)</f>
        <v>0</v>
      </c>
      <c r="F21" s="24">
        <f>COUNTIF($K$25:$K$30,'決勝入力 '!B4)</f>
        <v>0</v>
      </c>
      <c r="G21" s="210">
        <f>$AK$31</f>
        <v>0</v>
      </c>
      <c r="H21" s="211">
        <f>$AL$31</f>
        <v>0</v>
      </c>
      <c r="I21" s="250"/>
      <c r="J21" s="251"/>
      <c r="K21" s="248"/>
      <c r="L21" s="252"/>
      <c r="M21" s="252"/>
      <c r="N21" s="248"/>
      <c r="O21" s="247"/>
      <c r="P21" s="207" t="str">
        <f>'決勝入力 '!B8</f>
        <v>都留文科</v>
      </c>
      <c r="Q21" s="256"/>
      <c r="R21" s="24">
        <f>SUM(S21:T21)</f>
        <v>0</v>
      </c>
      <c r="S21" s="24">
        <f>COUNTIF($X$25:$X$30,'決勝入力 '!B8)</f>
        <v>0</v>
      </c>
      <c r="T21" s="24">
        <f>COUNTIF($Y$25:$Y$30,'決勝入力 '!B8)</f>
        <v>0</v>
      </c>
      <c r="U21" s="210">
        <f>$AS$31</f>
        <v>0</v>
      </c>
      <c r="V21" s="211">
        <f>$AT$31</f>
        <v>0</v>
      </c>
      <c r="W21" s="250"/>
      <c r="X21" s="251"/>
      <c r="Y21" s="248"/>
      <c r="Z21" s="252"/>
      <c r="AA21" s="252"/>
      <c r="AB21" s="248"/>
      <c r="AC21" s="250"/>
      <c r="AD21" s="245"/>
    </row>
    <row r="22" spans="1:30" s="197" customFormat="1" ht="13.5" thickBot="1">
      <c r="A22" s="247"/>
      <c r="B22" s="235" t="str">
        <f>'決勝入力 '!B5</f>
        <v>国士舘</v>
      </c>
      <c r="C22" s="257"/>
      <c r="D22" s="212">
        <f>SUM(E22:F22)</f>
        <v>0</v>
      </c>
      <c r="E22" s="212">
        <f>COUNTIF($J$25:$J$30,'決勝入力 '!B5)</f>
        <v>0</v>
      </c>
      <c r="F22" s="212">
        <f>COUNTIF($K$25:$K$30,'決勝入力 '!B5)</f>
        <v>0</v>
      </c>
      <c r="G22" s="213">
        <f>$AM$31</f>
        <v>0</v>
      </c>
      <c r="H22" s="214">
        <f>$AN$31</f>
        <v>0</v>
      </c>
      <c r="I22" s="250"/>
      <c r="J22" s="251"/>
      <c r="K22" s="248"/>
      <c r="L22" s="252"/>
      <c r="M22" s="252"/>
      <c r="N22" s="248"/>
      <c r="O22" s="247"/>
      <c r="P22" s="235" t="str">
        <f>'決勝入力 '!B9</f>
        <v>神奈川</v>
      </c>
      <c r="Q22" s="257"/>
      <c r="R22" s="212">
        <f>SUM(S22:T22)</f>
        <v>0</v>
      </c>
      <c r="S22" s="212">
        <f>COUNTIF($X$25:$X$30,'決勝入力 '!B9)</f>
        <v>0</v>
      </c>
      <c r="T22" s="212">
        <f>COUNTIF($Y$25:$Y$30,'決勝入力 '!B9)</f>
        <v>0</v>
      </c>
      <c r="U22" s="213">
        <f>$AU$31</f>
        <v>0</v>
      </c>
      <c r="V22" s="214">
        <f>$AV$31</f>
        <v>0</v>
      </c>
      <c r="W22" s="250"/>
      <c r="X22" s="251"/>
      <c r="Y22" s="248"/>
      <c r="Z22" s="252"/>
      <c r="AA22" s="252"/>
      <c r="AB22" s="248"/>
      <c r="AC22" s="250"/>
      <c r="AD22" s="245"/>
    </row>
    <row r="23" spans="1:30" s="197" customFormat="1" ht="13.5" thickBot="1">
      <c r="A23" s="247"/>
      <c r="B23" s="247"/>
      <c r="C23" s="248"/>
      <c r="D23" s="249"/>
      <c r="E23" s="249"/>
      <c r="F23" s="249"/>
      <c r="G23" s="249"/>
      <c r="H23" s="250"/>
      <c r="I23" s="251"/>
      <c r="J23" s="248"/>
      <c r="K23" s="252"/>
      <c r="L23" s="252"/>
      <c r="M23" s="248"/>
      <c r="N23" s="250"/>
      <c r="O23" s="247"/>
      <c r="P23" s="247"/>
      <c r="Q23" s="247"/>
      <c r="R23" s="248"/>
      <c r="S23" s="249"/>
      <c r="T23" s="249"/>
      <c r="U23" s="249"/>
      <c r="V23" s="249"/>
      <c r="W23" s="250"/>
      <c r="X23" s="251"/>
      <c r="Y23" s="248"/>
      <c r="Z23" s="252"/>
      <c r="AA23" s="252"/>
      <c r="AB23" s="248"/>
      <c r="AC23" s="250"/>
      <c r="AD23" s="245"/>
    </row>
    <row r="24" spans="2:48" ht="13.5" thickBot="1">
      <c r="B24" s="215"/>
      <c r="C24" s="216"/>
      <c r="D24" s="581" t="s">
        <v>59</v>
      </c>
      <c r="E24" s="582"/>
      <c r="F24" s="582"/>
      <c r="G24" s="582"/>
      <c r="H24" s="583"/>
      <c r="J24" s="218" t="s">
        <v>57</v>
      </c>
      <c r="K24" s="219" t="s">
        <v>58</v>
      </c>
      <c r="L24" s="22"/>
      <c r="M24" s="22"/>
      <c r="N24" s="22"/>
      <c r="P24" s="215"/>
      <c r="Q24" s="216"/>
      <c r="R24" s="581" t="s">
        <v>59</v>
      </c>
      <c r="S24" s="582"/>
      <c r="T24" s="582"/>
      <c r="U24" s="582"/>
      <c r="V24" s="583"/>
      <c r="W24" s="258"/>
      <c r="X24" s="218" t="s">
        <v>57</v>
      </c>
      <c r="Y24" s="219" t="s">
        <v>58</v>
      </c>
      <c r="Z24" s="22"/>
      <c r="AA24" s="22"/>
      <c r="AB24" s="22"/>
      <c r="AC24" s="22"/>
      <c r="AG24" s="591" t="str">
        <f>'決勝入力 '!B2</f>
        <v>早稲田</v>
      </c>
      <c r="AH24" s="591"/>
      <c r="AI24" s="591" t="str">
        <f>'決勝入力 '!B3</f>
        <v>白鷗大</v>
      </c>
      <c r="AJ24" s="591"/>
      <c r="AK24" s="591" t="str">
        <f>'決勝入力 '!B4</f>
        <v>日本大</v>
      </c>
      <c r="AL24" s="591"/>
      <c r="AM24" s="591" t="str">
        <f>'決勝入力 '!B5</f>
        <v>国士舘</v>
      </c>
      <c r="AN24" s="591"/>
      <c r="AO24" s="591" t="str">
        <f>'決勝入力 '!B6</f>
        <v>大東文化</v>
      </c>
      <c r="AP24" s="591"/>
      <c r="AQ24" s="591" t="str">
        <f>'決勝入力 '!B7</f>
        <v>桜美林</v>
      </c>
      <c r="AR24" s="591"/>
      <c r="AS24" s="591" t="str">
        <f>'決勝入力 '!B8</f>
        <v>都留文科</v>
      </c>
      <c r="AT24" s="591"/>
      <c r="AU24" s="591" t="str">
        <f>'決勝入力 '!B9</f>
        <v>神奈川</v>
      </c>
      <c r="AV24" s="591"/>
    </row>
    <row r="25" spans="2:48" ht="12.75">
      <c r="B25" s="584" t="s">
        <v>70</v>
      </c>
      <c r="C25" s="220"/>
      <c r="D25" s="199" t="str">
        <f>'決勝入力 '!B3</f>
        <v>白鷗大</v>
      </c>
      <c r="E25" s="221"/>
      <c r="F25" s="199" t="s">
        <v>60</v>
      </c>
      <c r="G25" s="221"/>
      <c r="H25" s="199" t="str">
        <f>'決勝入力 '!B4</f>
        <v>日本大</v>
      </c>
      <c r="J25" s="199">
        <f aca="true" t="shared" si="0" ref="J25:J30">IF(E25="","",IF(E25&lt;G25,H25,D25))</f>
      </c>
      <c r="K25" s="200">
        <f aca="true" t="shared" si="1" ref="K25:K30">IF(E25="","",IF(E25&lt;G25,D25,H25))</f>
      </c>
      <c r="L25" s="22"/>
      <c r="M25" s="22"/>
      <c r="N25" s="22"/>
      <c r="P25" s="584" t="s">
        <v>70</v>
      </c>
      <c r="Q25" s="220"/>
      <c r="R25" s="199" t="str">
        <f>'決勝入力 '!D6</f>
        <v>桜美林</v>
      </c>
      <c r="S25" s="221"/>
      <c r="T25" s="199" t="s">
        <v>60</v>
      </c>
      <c r="U25" s="221"/>
      <c r="V25" s="199" t="str">
        <f>'決勝入力 '!J6</f>
        <v>都留文科</v>
      </c>
      <c r="W25" s="199"/>
      <c r="X25" s="199">
        <f aca="true" t="shared" si="2" ref="X25:X30">IF(S25="","",IF(S25&lt;U25,V25,R25))</f>
      </c>
      <c r="Y25" s="200">
        <f aca="true" t="shared" si="3" ref="Y25:Y30">IF(S25="","",IF(S25&lt;U25,R25,V25))</f>
      </c>
      <c r="Z25" s="22"/>
      <c r="AA25" s="22"/>
      <c r="AB25" s="22"/>
      <c r="AC25" s="22"/>
      <c r="AG25">
        <f>E26</f>
        <v>0</v>
      </c>
      <c r="AH25">
        <f>G26</f>
        <v>0</v>
      </c>
      <c r="AI25">
        <f>E25</f>
        <v>0</v>
      </c>
      <c r="AJ25">
        <f>G25</f>
        <v>0</v>
      </c>
      <c r="AK25">
        <f>G25</f>
        <v>0</v>
      </c>
      <c r="AL25">
        <f>E25</f>
        <v>0</v>
      </c>
      <c r="AM25">
        <f>G26</f>
        <v>0</v>
      </c>
      <c r="AN25">
        <f>E26</f>
        <v>0</v>
      </c>
      <c r="AO25">
        <f>S26</f>
        <v>0</v>
      </c>
      <c r="AP25">
        <f>U26</f>
        <v>0</v>
      </c>
      <c r="AQ25">
        <f>S25</f>
        <v>0</v>
      </c>
      <c r="AR25">
        <f>U25</f>
        <v>0</v>
      </c>
      <c r="AS25">
        <f>U25</f>
        <v>0</v>
      </c>
      <c r="AT25">
        <f>S25</f>
        <v>0</v>
      </c>
      <c r="AU25">
        <f>U26</f>
        <v>0</v>
      </c>
      <c r="AV25">
        <f>S26</f>
        <v>0</v>
      </c>
    </row>
    <row r="26" spans="2:29" ht="13.5" thickBot="1">
      <c r="B26" s="585"/>
      <c r="C26" s="222"/>
      <c r="D26" s="24" t="str">
        <f>'決勝入力 '!B2</f>
        <v>早稲田</v>
      </c>
      <c r="E26" s="223"/>
      <c r="F26" s="24" t="s">
        <v>60</v>
      </c>
      <c r="G26" s="223"/>
      <c r="H26" s="24" t="str">
        <f>'決勝入力 '!B5</f>
        <v>国士舘</v>
      </c>
      <c r="J26" s="24">
        <f t="shared" si="0"/>
      </c>
      <c r="K26" s="224">
        <f t="shared" si="1"/>
      </c>
      <c r="L26" s="22"/>
      <c r="M26" s="22"/>
      <c r="N26" s="22"/>
      <c r="P26" s="585"/>
      <c r="Q26" s="222"/>
      <c r="R26" s="24" t="str">
        <f>'決勝入力 '!L6</f>
        <v>神奈川</v>
      </c>
      <c r="S26" s="223"/>
      <c r="T26" s="24" t="s">
        <v>60</v>
      </c>
      <c r="U26" s="223"/>
      <c r="V26" s="24" t="str">
        <f>'決勝入力 '!R6</f>
        <v>敬愛大</v>
      </c>
      <c r="W26" s="24"/>
      <c r="X26" s="24">
        <f t="shared" si="2"/>
      </c>
      <c r="Y26" s="224">
        <f t="shared" si="3"/>
      </c>
      <c r="Z26" s="22"/>
      <c r="AA26" s="22"/>
      <c r="AB26" s="22"/>
      <c r="AC26" s="22"/>
    </row>
    <row r="27" spans="2:48" ht="12.75">
      <c r="B27" s="584" t="s">
        <v>68</v>
      </c>
      <c r="C27" s="220"/>
      <c r="D27" s="199" t="str">
        <f>'決勝入力 '!T13</f>
        <v>大東文化</v>
      </c>
      <c r="E27" s="221"/>
      <c r="F27" s="199" t="s">
        <v>60</v>
      </c>
      <c r="G27" s="221"/>
      <c r="H27" s="199" t="str">
        <f>'決勝入力 '!Z13</f>
        <v>敬愛大</v>
      </c>
      <c r="J27" s="199">
        <f t="shared" si="0"/>
      </c>
      <c r="K27" s="200">
        <f t="shared" si="1"/>
      </c>
      <c r="L27" s="22"/>
      <c r="M27" s="22"/>
      <c r="N27" s="22"/>
      <c r="P27" s="584" t="s">
        <v>68</v>
      </c>
      <c r="Q27" s="220"/>
      <c r="R27" s="199" t="str">
        <f>'決勝入力 '!D13</f>
        <v>桜美林</v>
      </c>
      <c r="S27" s="221"/>
      <c r="T27" s="199" t="s">
        <v>60</v>
      </c>
      <c r="U27" s="221"/>
      <c r="V27" s="199" t="str">
        <f>'決勝入力 '!J13</f>
        <v>武蔵短期</v>
      </c>
      <c r="W27" s="199"/>
      <c r="X27" s="199">
        <f t="shared" si="2"/>
      </c>
      <c r="Y27" s="200">
        <f t="shared" si="3"/>
      </c>
      <c r="Z27" s="22"/>
      <c r="AA27" s="22"/>
      <c r="AB27" s="22"/>
      <c r="AC27" s="22"/>
      <c r="AG27">
        <f>E28</f>
        <v>0</v>
      </c>
      <c r="AH27">
        <f>G28</f>
        <v>0</v>
      </c>
      <c r="AI27">
        <f>E27</f>
        <v>0</v>
      </c>
      <c r="AJ27">
        <f>G27</f>
        <v>0</v>
      </c>
      <c r="AK27">
        <f>G28</f>
        <v>0</v>
      </c>
      <c r="AL27">
        <f>E28</f>
        <v>0</v>
      </c>
      <c r="AM27">
        <f>G27</f>
        <v>0</v>
      </c>
      <c r="AN27">
        <f>E27</f>
        <v>0</v>
      </c>
      <c r="AO27">
        <f>S27</f>
        <v>0</v>
      </c>
      <c r="AP27">
        <f>U27</f>
        <v>0</v>
      </c>
      <c r="AQ27">
        <f>S28</f>
        <v>0</v>
      </c>
      <c r="AR27">
        <f>U28</f>
        <v>0</v>
      </c>
      <c r="AS27">
        <f>U27</f>
        <v>0</v>
      </c>
      <c r="AT27">
        <f>S27</f>
        <v>0</v>
      </c>
      <c r="AU27">
        <f>U28</f>
        <v>0</v>
      </c>
      <c r="AV27">
        <f>S28</f>
        <v>0</v>
      </c>
    </row>
    <row r="28" spans="2:29" ht="13.5" thickBot="1">
      <c r="B28" s="585"/>
      <c r="C28" s="222"/>
      <c r="D28" s="24">
        <f>'決勝入力 '!AB13</f>
        <v>0</v>
      </c>
      <c r="E28" s="223"/>
      <c r="F28" s="24" t="s">
        <v>60</v>
      </c>
      <c r="G28" s="223"/>
      <c r="H28" s="24">
        <f>'決勝入力 '!AH13</f>
        <v>0</v>
      </c>
      <c r="J28" s="24">
        <f t="shared" si="0"/>
      </c>
      <c r="K28" s="224">
        <f t="shared" si="1"/>
      </c>
      <c r="L28" s="22"/>
      <c r="M28" s="22"/>
      <c r="N28" s="22"/>
      <c r="P28" s="585"/>
      <c r="Q28" s="222"/>
      <c r="R28" s="24" t="str">
        <f>'決勝入力 '!L13</f>
        <v>都留文科</v>
      </c>
      <c r="S28" s="223"/>
      <c r="T28" s="24" t="s">
        <v>60</v>
      </c>
      <c r="U28" s="223"/>
      <c r="V28" s="24" t="str">
        <f>'決勝入力 '!R13</f>
        <v>神奈川</v>
      </c>
      <c r="W28" s="24"/>
      <c r="X28" s="24">
        <f t="shared" si="2"/>
      </c>
      <c r="Y28" s="224">
        <f t="shared" si="3"/>
      </c>
      <c r="Z28" s="22"/>
      <c r="AA28" s="22"/>
      <c r="AB28" s="22"/>
      <c r="AC28" s="22"/>
    </row>
    <row r="29" spans="1:48" s="197" customFormat="1" ht="12.75">
      <c r="A29" s="247"/>
      <c r="B29" s="584" t="s">
        <v>69</v>
      </c>
      <c r="C29" s="220"/>
      <c r="D29" s="199" t="str">
        <f>'決勝入力 '!T20</f>
        <v>大東文化</v>
      </c>
      <c r="E29" s="221"/>
      <c r="F29" s="199" t="s">
        <v>60</v>
      </c>
      <c r="G29" s="221"/>
      <c r="H29" s="199" t="str">
        <f>'決勝入力 '!Z20</f>
        <v>神奈川</v>
      </c>
      <c r="J29" s="199">
        <f t="shared" si="0"/>
      </c>
      <c r="K29" s="200">
        <f t="shared" si="1"/>
      </c>
      <c r="L29" s="252"/>
      <c r="M29" s="252"/>
      <c r="N29" s="248"/>
      <c r="O29" s="247"/>
      <c r="P29" s="584" t="s">
        <v>69</v>
      </c>
      <c r="Q29" s="220"/>
      <c r="R29" s="199" t="str">
        <f>'決勝入力 '!D20</f>
        <v>桜美林</v>
      </c>
      <c r="S29" s="221"/>
      <c r="T29" s="199" t="s">
        <v>60</v>
      </c>
      <c r="U29" s="221"/>
      <c r="V29" s="199" t="str">
        <f>'決勝入力 '!J20</f>
        <v>敬愛大</v>
      </c>
      <c r="W29" s="199"/>
      <c r="X29" s="199">
        <f t="shared" si="2"/>
      </c>
      <c r="Y29" s="200">
        <f t="shared" si="3"/>
      </c>
      <c r="Z29" s="252"/>
      <c r="AA29" s="252"/>
      <c r="AB29" s="248"/>
      <c r="AC29" s="250"/>
      <c r="AG29" s="197">
        <f>E30</f>
        <v>0</v>
      </c>
      <c r="AH29" s="197">
        <f>G30</f>
        <v>0</v>
      </c>
      <c r="AI29" s="197">
        <f>G30</f>
        <v>0</v>
      </c>
      <c r="AJ29" s="197">
        <f>E30</f>
        <v>0</v>
      </c>
      <c r="AK29" s="197">
        <f>E29</f>
        <v>0</v>
      </c>
      <c r="AL29" s="197">
        <f>G29</f>
        <v>0</v>
      </c>
      <c r="AM29" s="197">
        <f>G29</f>
        <v>0</v>
      </c>
      <c r="AN29" s="197">
        <f>E29</f>
        <v>0</v>
      </c>
      <c r="AO29" s="197">
        <f>S30</f>
        <v>0</v>
      </c>
      <c r="AP29" s="197">
        <f>U30</f>
        <v>0</v>
      </c>
      <c r="AQ29" s="197">
        <f>U30</f>
        <v>0</v>
      </c>
      <c r="AR29" s="197">
        <f>S30</f>
        <v>0</v>
      </c>
      <c r="AS29" s="197">
        <f>S29</f>
        <v>0</v>
      </c>
      <c r="AT29" s="197">
        <f>U29</f>
        <v>0</v>
      </c>
      <c r="AU29" s="197">
        <f>U29</f>
        <v>0</v>
      </c>
      <c r="AV29" s="197">
        <f>S29</f>
        <v>0</v>
      </c>
    </row>
    <row r="30" spans="1:29" s="197" customFormat="1" ht="13.5" thickBot="1">
      <c r="A30" s="247"/>
      <c r="B30" s="587"/>
      <c r="C30" s="225"/>
      <c r="D30" s="212" t="str">
        <f>'決勝入力 '!AB20</f>
        <v>白鷗大</v>
      </c>
      <c r="E30" s="226"/>
      <c r="F30" s="212" t="s">
        <v>60</v>
      </c>
      <c r="G30" s="226"/>
      <c r="H30" s="212" t="str">
        <f>'決勝入力 '!AH20</f>
        <v>日本大</v>
      </c>
      <c r="J30" s="212">
        <f t="shared" si="0"/>
      </c>
      <c r="K30" s="227">
        <f t="shared" si="1"/>
      </c>
      <c r="L30" s="252"/>
      <c r="M30" s="252"/>
      <c r="N30" s="248"/>
      <c r="O30" s="247"/>
      <c r="P30" s="587"/>
      <c r="Q30" s="225"/>
      <c r="R30" s="212" t="str">
        <f>'決勝入力 '!L20</f>
        <v>都留文科</v>
      </c>
      <c r="S30" s="226"/>
      <c r="T30" s="212" t="s">
        <v>60</v>
      </c>
      <c r="U30" s="226"/>
      <c r="V30" s="212" t="str">
        <f>'決勝入力 '!R20</f>
        <v>武蔵短期</v>
      </c>
      <c r="W30" s="212"/>
      <c r="X30" s="212">
        <f t="shared" si="2"/>
      </c>
      <c r="Y30" s="227">
        <f t="shared" si="3"/>
      </c>
      <c r="Z30" s="252"/>
      <c r="AA30" s="252"/>
      <c r="AB30" s="248"/>
      <c r="AC30" s="250"/>
    </row>
    <row r="31" spans="15:48" ht="12.75">
      <c r="O31" s="248"/>
      <c r="AG31">
        <f>SUM(AG25:AG30)</f>
        <v>0</v>
      </c>
      <c r="AH31">
        <f aca="true" t="shared" si="4" ref="AH31:AV31">SUM(AH25:AH30)</f>
        <v>0</v>
      </c>
      <c r="AI31">
        <f t="shared" si="4"/>
        <v>0</v>
      </c>
      <c r="AJ31">
        <f t="shared" si="4"/>
        <v>0</v>
      </c>
      <c r="AK31">
        <f t="shared" si="4"/>
        <v>0</v>
      </c>
      <c r="AL31">
        <f t="shared" si="4"/>
        <v>0</v>
      </c>
      <c r="AM31">
        <f t="shared" si="4"/>
        <v>0</v>
      </c>
      <c r="AN31">
        <f t="shared" si="4"/>
        <v>0</v>
      </c>
      <c r="AO31">
        <f t="shared" si="4"/>
        <v>0</v>
      </c>
      <c r="AP31">
        <f t="shared" si="4"/>
        <v>0</v>
      </c>
      <c r="AQ31">
        <f t="shared" si="4"/>
        <v>0</v>
      </c>
      <c r="AR31">
        <f t="shared" si="4"/>
        <v>0</v>
      </c>
      <c r="AS31">
        <f t="shared" si="4"/>
        <v>0</v>
      </c>
      <c r="AT31">
        <f t="shared" si="4"/>
        <v>0</v>
      </c>
      <c r="AU31">
        <f t="shared" si="4"/>
        <v>0</v>
      </c>
      <c r="AV31">
        <f t="shared" si="4"/>
        <v>0</v>
      </c>
    </row>
    <row r="34" ht="12.75">
      <c r="P34" s="254"/>
    </row>
  </sheetData>
  <sheetProtection/>
  <mergeCells count="20">
    <mergeCell ref="AK24:AL24"/>
    <mergeCell ref="AG24:AH24"/>
    <mergeCell ref="AO24:AP24"/>
    <mergeCell ref="AI24:AJ24"/>
    <mergeCell ref="AU24:AV24"/>
    <mergeCell ref="AS24:AT24"/>
    <mergeCell ref="AQ24:AR24"/>
    <mergeCell ref="AM24:AN24"/>
    <mergeCell ref="A3:N3"/>
    <mergeCell ref="O3:AB3"/>
    <mergeCell ref="B27:B28"/>
    <mergeCell ref="A11:L11"/>
    <mergeCell ref="O11:Z11"/>
    <mergeCell ref="P27:P28"/>
    <mergeCell ref="B29:B30"/>
    <mergeCell ref="D24:H24"/>
    <mergeCell ref="B25:B26"/>
    <mergeCell ref="R24:V24"/>
    <mergeCell ref="P25:P26"/>
    <mergeCell ref="P29:P30"/>
  </mergeCells>
  <printOptions/>
  <pageMargins left="0.787" right="0.787" top="0.984" bottom="0.984" header="0.512" footer="0.512"/>
  <pageSetup horizontalDpi="300" verticalDpi="300" orientation="portrait" paperSize="9" r:id="rId2"/>
  <legacyDrawing r:id="rId1"/>
</worksheet>
</file>

<file path=xl/worksheets/sheet9.xml><?xml version="1.0" encoding="utf-8"?>
<worksheet xmlns="http://schemas.openxmlformats.org/spreadsheetml/2006/main" xmlns:r="http://schemas.openxmlformats.org/officeDocument/2006/relationships">
  <sheetPr codeName="Sheet8"/>
  <dimension ref="A2:W22"/>
  <sheetViews>
    <sheetView zoomScalePageLayoutView="0" workbookViewId="0" topLeftCell="A1">
      <selection activeCell="B26" sqref="B26"/>
    </sheetView>
  </sheetViews>
  <sheetFormatPr defaultColWidth="9.00390625" defaultRowHeight="13.5"/>
  <cols>
    <col min="1" max="1" width="7.125" style="0" bestFit="1" customWidth="1"/>
    <col min="2" max="2" width="10.875" style="0" customWidth="1"/>
    <col min="3" max="8" width="5.625" style="0" customWidth="1"/>
    <col min="9" max="9" width="7.50390625" style="22" bestFit="1" customWidth="1"/>
    <col min="10" max="10" width="1.75390625" style="0" customWidth="1"/>
    <col min="11" max="16" width="5.125" style="0" customWidth="1"/>
    <col min="17" max="17" width="1.37890625" style="0" customWidth="1"/>
    <col min="18" max="18" width="7.00390625" style="0" customWidth="1"/>
    <col min="19" max="23" width="7.50390625" style="0" bestFit="1" customWidth="1"/>
  </cols>
  <sheetData>
    <row r="2" spans="4:5" ht="41.25">
      <c r="D2" s="21" t="s">
        <v>73</v>
      </c>
      <c r="E2" s="20"/>
    </row>
    <row r="3" spans="1:23" ht="22.5" customHeight="1">
      <c r="A3" s="666" t="s">
        <v>47</v>
      </c>
      <c r="B3" s="666"/>
      <c r="C3" s="666"/>
      <c r="D3" s="666"/>
      <c r="E3" s="666"/>
      <c r="F3" s="666"/>
      <c r="G3" s="666"/>
      <c r="H3" s="666"/>
      <c r="I3" s="666"/>
      <c r="J3" s="666"/>
      <c r="K3" s="666"/>
      <c r="L3" s="666"/>
      <c r="M3" s="666"/>
      <c r="N3" s="666"/>
      <c r="O3" s="666"/>
      <c r="P3" s="666"/>
      <c r="Q3" s="666"/>
      <c r="R3" s="666"/>
      <c r="S3" s="666"/>
      <c r="T3" s="666"/>
      <c r="U3" s="666"/>
      <c r="V3" s="666"/>
      <c r="W3" s="666"/>
    </row>
    <row r="4" spans="1:23" ht="12.75">
      <c r="A4" s="25"/>
      <c r="B4" s="25"/>
      <c r="C4" s="25"/>
      <c r="D4" s="25"/>
      <c r="E4" s="25"/>
      <c r="F4" s="25"/>
      <c r="G4" s="25"/>
      <c r="H4" s="25"/>
      <c r="I4" s="23"/>
      <c r="J4" s="25"/>
      <c r="K4" s="592" t="s">
        <v>74</v>
      </c>
      <c r="L4" s="592"/>
      <c r="M4" s="592"/>
      <c r="N4" s="592" t="s">
        <v>75</v>
      </c>
      <c r="O4" s="592"/>
      <c r="P4" s="592"/>
      <c r="Q4" s="25"/>
      <c r="R4" s="593" t="s">
        <v>76</v>
      </c>
      <c r="S4" s="593"/>
      <c r="T4" s="593"/>
      <c r="U4" s="593"/>
      <c r="V4" s="593"/>
      <c r="W4" s="593"/>
    </row>
    <row r="5" spans="1:23" ht="12.75">
      <c r="A5" s="24" t="s">
        <v>20</v>
      </c>
      <c r="B5" s="24" t="s">
        <v>19</v>
      </c>
      <c r="C5" s="24" t="s">
        <v>0</v>
      </c>
      <c r="D5" s="24" t="s">
        <v>1</v>
      </c>
      <c r="E5" s="24" t="s">
        <v>2</v>
      </c>
      <c r="F5" s="24" t="s">
        <v>3</v>
      </c>
      <c r="G5" s="24" t="s">
        <v>4</v>
      </c>
      <c r="H5" s="24" t="s">
        <v>5</v>
      </c>
      <c r="I5" s="26" t="s">
        <v>9</v>
      </c>
      <c r="J5" s="25"/>
      <c r="K5" s="24" t="s">
        <v>2</v>
      </c>
      <c r="L5" s="24" t="s">
        <v>3</v>
      </c>
      <c r="M5" s="24" t="s">
        <v>1</v>
      </c>
      <c r="N5" s="24" t="s">
        <v>2</v>
      </c>
      <c r="O5" s="24" t="s">
        <v>3</v>
      </c>
      <c r="P5" s="24" t="s">
        <v>1</v>
      </c>
      <c r="Q5" s="24"/>
      <c r="R5" s="266" t="s">
        <v>77</v>
      </c>
      <c r="S5" s="266" t="s">
        <v>78</v>
      </c>
      <c r="T5" s="266" t="s">
        <v>79</v>
      </c>
      <c r="U5" s="266" t="s">
        <v>80</v>
      </c>
      <c r="V5" s="266" t="s">
        <v>81</v>
      </c>
      <c r="W5" s="266" t="s">
        <v>82</v>
      </c>
    </row>
    <row r="6" spans="1:23" s="197" customFormat="1" ht="12.75">
      <c r="A6" s="171">
        <f>'決勝（上位）'!A4</f>
        <v>1</v>
      </c>
      <c r="B6" s="171" t="str">
        <f>'決勝（上位）'!B4</f>
        <v>早稲田</v>
      </c>
      <c r="C6" s="171">
        <f>'決勝（上位）'!AO10</f>
        <v>3</v>
      </c>
      <c r="D6" s="171">
        <f>'決勝（上位）'!AP10</f>
        <v>6</v>
      </c>
      <c r="E6" s="171">
        <f>'決勝（上位）'!AS10</f>
        <v>3</v>
      </c>
      <c r="F6" s="171">
        <f>'決勝（上位）'!AT10</f>
        <v>0</v>
      </c>
      <c r="G6" s="171">
        <f>'決勝（上位）'!AV10</f>
        <v>9</v>
      </c>
      <c r="H6" s="171">
        <f>'決勝（上位）'!AW10</f>
        <v>0</v>
      </c>
      <c r="I6" s="198">
        <f>IF(ISERROR(G6/H6),10,(G6/H6))</f>
        <v>10</v>
      </c>
      <c r="J6" s="171"/>
      <c r="K6" s="171">
        <f>E6+1</f>
        <v>4</v>
      </c>
      <c r="L6" s="171">
        <f>F6</f>
        <v>0</v>
      </c>
      <c r="M6" s="171">
        <f>D6+2</f>
        <v>8</v>
      </c>
      <c r="N6" s="171">
        <f>E6</f>
        <v>3</v>
      </c>
      <c r="O6" s="171">
        <f>F6+1</f>
        <v>1</v>
      </c>
      <c r="P6" s="171">
        <f>D6+1</f>
        <v>7</v>
      </c>
      <c r="Q6" s="171"/>
      <c r="R6" s="198">
        <f>IF(ISERROR(($G6+3)/($H6+0)),0,(($G6+3)/($H6+0)))</f>
        <v>0</v>
      </c>
      <c r="S6" s="198">
        <f>($G6+3)/($H6+1)</f>
        <v>12</v>
      </c>
      <c r="T6" s="198">
        <f>($G6+3)/($H6+2)</f>
        <v>6</v>
      </c>
      <c r="U6" s="198">
        <f>($G6+2)/($H6+3)</f>
        <v>3.6666666666666665</v>
      </c>
      <c r="V6" s="198">
        <f>($G6+1)/($H6+3)</f>
        <v>3.3333333333333335</v>
      </c>
      <c r="W6" s="198">
        <f>($G6)/($H6+3)</f>
        <v>3</v>
      </c>
    </row>
    <row r="7" spans="1:23" s="197" customFormat="1" ht="12.75">
      <c r="A7" s="171">
        <f>'決勝（上位）'!A11</f>
        <v>4</v>
      </c>
      <c r="B7" s="171" t="str">
        <f>'決勝（上位）'!B11</f>
        <v>白鷗大</v>
      </c>
      <c r="C7" s="171">
        <f>'決勝（上位）'!AO17</f>
        <v>3</v>
      </c>
      <c r="D7" s="171">
        <f>'決勝（上位）'!AP17</f>
        <v>4</v>
      </c>
      <c r="E7" s="171">
        <f>'決勝（上位）'!AS17</f>
        <v>1</v>
      </c>
      <c r="F7" s="171">
        <f>'決勝（上位）'!AT17</f>
        <v>2</v>
      </c>
      <c r="G7" s="171">
        <f>'決勝（上位）'!AV17</f>
        <v>4</v>
      </c>
      <c r="H7" s="171">
        <f>'決勝（上位）'!AW17</f>
        <v>7</v>
      </c>
      <c r="I7" s="198">
        <f>IF(ISERROR(G7/H7),10,(G7/H7))</f>
        <v>0.5714285714285714</v>
      </c>
      <c r="J7" s="171"/>
      <c r="K7" s="171">
        <f>E7+1</f>
        <v>2</v>
      </c>
      <c r="L7" s="171">
        <f>F7</f>
        <v>2</v>
      </c>
      <c r="M7" s="171">
        <f>D7+2</f>
        <v>6</v>
      </c>
      <c r="N7" s="171">
        <f>E7</f>
        <v>1</v>
      </c>
      <c r="O7" s="171">
        <f>F7+1</f>
        <v>3</v>
      </c>
      <c r="P7" s="171">
        <f>D7+1</f>
        <v>5</v>
      </c>
      <c r="Q7" s="171"/>
      <c r="R7" s="198">
        <f>IF(ISERROR(($G7+3)/($H7+0)),0,(($G7+3)/($H7+0)))</f>
        <v>1</v>
      </c>
      <c r="S7" s="198">
        <f>($G7+3)/($H7+1)</f>
        <v>0.875</v>
      </c>
      <c r="T7" s="198">
        <f>($G7+3)/($H7+2)</f>
        <v>0.7777777777777778</v>
      </c>
      <c r="U7" s="198">
        <f>($G7+2)/($H7+3)</f>
        <v>0.6</v>
      </c>
      <c r="V7" s="198">
        <f>($G7+1)/($H7+3)</f>
        <v>0.5</v>
      </c>
      <c r="W7" s="198">
        <f>($G7)/($H7+3)</f>
        <v>0.4</v>
      </c>
    </row>
    <row r="8" spans="1:23" s="197" customFormat="1" ht="12.75">
      <c r="A8" s="171">
        <f>'決勝（上位）'!A18</f>
        <v>3</v>
      </c>
      <c r="B8" s="171" t="str">
        <f>'決勝（上位）'!B18</f>
        <v>日本大</v>
      </c>
      <c r="C8" s="171">
        <f>'決勝（上位）'!AO24</f>
        <v>3</v>
      </c>
      <c r="D8" s="171">
        <f>'決勝（上位）'!AP24</f>
        <v>6</v>
      </c>
      <c r="E8" s="171">
        <f>'決勝（上位）'!AS24</f>
        <v>3</v>
      </c>
      <c r="F8" s="171">
        <f>'決勝（上位）'!AT24</f>
        <v>0</v>
      </c>
      <c r="G8" s="171">
        <f>'決勝（上位）'!AV24</f>
        <v>9</v>
      </c>
      <c r="H8" s="171">
        <f>'決勝（上位）'!AW24</f>
        <v>1</v>
      </c>
      <c r="I8" s="198">
        <f>IF(ISERROR(G8/H8),10,(G8/H8))</f>
        <v>9</v>
      </c>
      <c r="J8" s="171"/>
      <c r="K8" s="171">
        <f>E8+1</f>
        <v>4</v>
      </c>
      <c r="L8" s="171">
        <f>F8</f>
        <v>0</v>
      </c>
      <c r="M8" s="171">
        <f>D8+2</f>
        <v>8</v>
      </c>
      <c r="N8" s="171">
        <f>E8</f>
        <v>3</v>
      </c>
      <c r="O8" s="171">
        <f>F8+1</f>
        <v>1</v>
      </c>
      <c r="P8" s="171">
        <f>D8+1</f>
        <v>7</v>
      </c>
      <c r="Q8" s="171"/>
      <c r="R8" s="198">
        <f>IF(ISERROR(($G8+3)/($H8+0)),0,(($G8+3)/($H8+0)))</f>
        <v>12</v>
      </c>
      <c r="S8" s="198">
        <f>($G8+3)/($H8+1)</f>
        <v>6</v>
      </c>
      <c r="T8" s="198">
        <f>($G8+3)/($H8+2)</f>
        <v>4</v>
      </c>
      <c r="U8" s="198">
        <f>($G8+2)/($H8+3)</f>
        <v>2.75</v>
      </c>
      <c r="V8" s="198">
        <f>($G8+1)/($H8+3)</f>
        <v>2.5</v>
      </c>
      <c r="W8" s="198">
        <f>($G8)/($H8+3)</f>
        <v>2.25</v>
      </c>
    </row>
    <row r="9" spans="1:23" s="197" customFormat="1" ht="12.75">
      <c r="A9" s="171">
        <f>'決勝（上位）'!A25</f>
        <v>2</v>
      </c>
      <c r="B9" s="171" t="str">
        <f>'決勝（上位）'!B25</f>
        <v>国士舘</v>
      </c>
      <c r="C9" s="171">
        <f>'決勝（上位）'!AO31</f>
        <v>3</v>
      </c>
      <c r="D9" s="171">
        <f>'決勝（上位）'!AP31</f>
        <v>6</v>
      </c>
      <c r="E9" s="171">
        <f>'決勝（上位）'!AS31</f>
        <v>3</v>
      </c>
      <c r="F9" s="171">
        <f>'決勝（上位）'!AT31</f>
        <v>0</v>
      </c>
      <c r="G9" s="171">
        <f>'決勝（上位）'!AV31</f>
        <v>9</v>
      </c>
      <c r="H9" s="171">
        <f>'決勝（上位）'!AW31</f>
        <v>0</v>
      </c>
      <c r="I9" s="198">
        <f>IF(ISERROR(G9/H9),10,(G9/H9))</f>
        <v>10</v>
      </c>
      <c r="J9" s="171"/>
      <c r="K9" s="171">
        <f>E9+1</f>
        <v>4</v>
      </c>
      <c r="L9" s="171">
        <f>F9</f>
        <v>0</v>
      </c>
      <c r="M9" s="171">
        <f>D9+2</f>
        <v>8</v>
      </c>
      <c r="N9" s="171">
        <f>E9</f>
        <v>3</v>
      </c>
      <c r="O9" s="171">
        <f>F9+1</f>
        <v>1</v>
      </c>
      <c r="P9" s="171">
        <f>D9+1</f>
        <v>7</v>
      </c>
      <c r="Q9" s="171"/>
      <c r="R9" s="198">
        <f>IF(ISERROR(($G9+3)/($H9+0)),0,(($G9+3)/($H9+0)))</f>
        <v>0</v>
      </c>
      <c r="S9" s="198">
        <f>($G9+3)/($H9+1)</f>
        <v>12</v>
      </c>
      <c r="T9" s="198">
        <f>($G9+3)/($H9+2)</f>
        <v>6</v>
      </c>
      <c r="U9" s="198">
        <f>($G9+2)/($H9+3)</f>
        <v>3.6666666666666665</v>
      </c>
      <c r="V9" s="198">
        <f>($G9+1)/($H9+3)</f>
        <v>3.3333333333333335</v>
      </c>
      <c r="W9" s="198">
        <f>($G9)/($H9+3)</f>
        <v>3</v>
      </c>
    </row>
    <row r="10" spans="1:23" ht="22.5" customHeight="1">
      <c r="A10" s="667" t="s">
        <v>71</v>
      </c>
      <c r="B10" s="667"/>
      <c r="C10" s="667"/>
      <c r="D10" s="667"/>
      <c r="E10" s="667"/>
      <c r="F10" s="667"/>
      <c r="G10" s="667"/>
      <c r="H10" s="667"/>
      <c r="I10" s="667"/>
      <c r="J10" s="667"/>
      <c r="K10" s="667"/>
      <c r="L10" s="667"/>
      <c r="M10" s="667"/>
      <c r="N10" s="667"/>
      <c r="O10" s="667"/>
      <c r="P10" s="667"/>
      <c r="Q10" s="667"/>
      <c r="R10" s="667"/>
      <c r="S10" s="667"/>
      <c r="T10" s="667"/>
      <c r="U10" s="667"/>
      <c r="V10" s="667"/>
      <c r="W10" s="667"/>
    </row>
    <row r="11" spans="1:23" ht="12.75">
      <c r="A11" s="25"/>
      <c r="B11" s="25"/>
      <c r="C11" s="25"/>
      <c r="D11" s="25"/>
      <c r="E11" s="25"/>
      <c r="F11" s="25"/>
      <c r="G11" s="25"/>
      <c r="H11" s="25"/>
      <c r="I11" s="23"/>
      <c r="J11" s="25"/>
      <c r="K11" s="592" t="s">
        <v>74</v>
      </c>
      <c r="L11" s="592"/>
      <c r="M11" s="592"/>
      <c r="N11" s="592" t="s">
        <v>75</v>
      </c>
      <c r="O11" s="592"/>
      <c r="P11" s="592"/>
      <c r="Q11" s="25"/>
      <c r="R11" s="593" t="s">
        <v>76</v>
      </c>
      <c r="S11" s="593"/>
      <c r="T11" s="593"/>
      <c r="U11" s="593"/>
      <c r="V11" s="593"/>
      <c r="W11" s="593"/>
    </row>
    <row r="12" spans="1:23" ht="12.75">
      <c r="A12" s="24" t="s">
        <v>20</v>
      </c>
      <c r="B12" s="24" t="s">
        <v>19</v>
      </c>
      <c r="C12" s="24" t="s">
        <v>0</v>
      </c>
      <c r="D12" s="24" t="s">
        <v>1</v>
      </c>
      <c r="E12" s="24" t="s">
        <v>2</v>
      </c>
      <c r="F12" s="24" t="s">
        <v>3</v>
      </c>
      <c r="G12" s="24" t="s">
        <v>4</v>
      </c>
      <c r="H12" s="24" t="s">
        <v>5</v>
      </c>
      <c r="I12" s="26" t="s">
        <v>9</v>
      </c>
      <c r="J12" s="25"/>
      <c r="K12" s="24" t="s">
        <v>2</v>
      </c>
      <c r="L12" s="24" t="s">
        <v>3</v>
      </c>
      <c r="M12" s="24" t="s">
        <v>1</v>
      </c>
      <c r="N12" s="24" t="s">
        <v>2</v>
      </c>
      <c r="O12" s="24" t="s">
        <v>3</v>
      </c>
      <c r="P12" s="24" t="s">
        <v>1</v>
      </c>
      <c r="Q12" s="24"/>
      <c r="R12" s="266" t="s">
        <v>77</v>
      </c>
      <c r="S12" s="266" t="s">
        <v>78</v>
      </c>
      <c r="T12" s="266" t="s">
        <v>79</v>
      </c>
      <c r="U12" s="266" t="s">
        <v>80</v>
      </c>
      <c r="V12" s="266" t="s">
        <v>81</v>
      </c>
      <c r="W12" s="266" t="s">
        <v>82</v>
      </c>
    </row>
    <row r="13" spans="1:23" s="197" customFormat="1" ht="12.75">
      <c r="A13" s="171">
        <f>'決勝（上位）'!A42</f>
        <v>0</v>
      </c>
      <c r="B13" s="171">
        <f>'決勝（上位）'!B42</f>
        <v>0</v>
      </c>
      <c r="C13" s="171">
        <f>'決勝（上位）'!AO48</f>
        <v>0</v>
      </c>
      <c r="D13" s="171">
        <f>'決勝（上位）'!AP48</f>
        <v>0</v>
      </c>
      <c r="E13" s="171">
        <f>'決勝（上位）'!AS48</f>
        <v>0</v>
      </c>
      <c r="F13" s="171">
        <f>'決勝（上位）'!AT48</f>
        <v>0</v>
      </c>
      <c r="G13" s="171">
        <f>'決勝（上位）'!AV48</f>
        <v>0</v>
      </c>
      <c r="H13" s="171">
        <f>'決勝（上位）'!AW48</f>
        <v>0</v>
      </c>
      <c r="I13" s="198">
        <f>IF(ISERROR(G13/H13),10,(G13/H13))</f>
        <v>10</v>
      </c>
      <c r="J13" s="171"/>
      <c r="K13" s="171">
        <f>E13+1</f>
        <v>1</v>
      </c>
      <c r="L13" s="171">
        <f>F13</f>
        <v>0</v>
      </c>
      <c r="M13" s="171">
        <f>D13+2</f>
        <v>2</v>
      </c>
      <c r="N13" s="171">
        <f>E13</f>
        <v>0</v>
      </c>
      <c r="O13" s="171">
        <f>F13+1</f>
        <v>1</v>
      </c>
      <c r="P13" s="171">
        <f>D13+1</f>
        <v>1</v>
      </c>
      <c r="Q13" s="171"/>
      <c r="R13" s="198">
        <f>IF(ISERROR(($G13+3)/($H13+0)),0,(($G13+3)/($H13+0)))</f>
        <v>0</v>
      </c>
      <c r="S13" s="198">
        <f>($G13+3)/($H13+1)</f>
        <v>3</v>
      </c>
      <c r="T13" s="198">
        <f>($G13+3)/($H13+2)</f>
        <v>1.5</v>
      </c>
      <c r="U13" s="198">
        <f>($G13+2)/($H13+3)</f>
        <v>0.6666666666666666</v>
      </c>
      <c r="V13" s="198">
        <f>($G13+1)/($H13+3)</f>
        <v>0.3333333333333333</v>
      </c>
      <c r="W13" s="198">
        <f>($G13)/($H13+3)</f>
        <v>0</v>
      </c>
    </row>
    <row r="14" spans="1:23" s="197" customFormat="1" ht="12.75">
      <c r="A14" s="171">
        <f>'決勝（上位）'!A35</f>
        <v>0</v>
      </c>
      <c r="B14" s="171" t="str">
        <f>'決勝（上位）'!B35</f>
        <v>２位：</v>
      </c>
      <c r="C14" s="171">
        <f>'決勝（上位）'!AO41</f>
        <v>0</v>
      </c>
      <c r="D14" s="171">
        <f>'決勝（上位）'!AP41</f>
        <v>0</v>
      </c>
      <c r="E14" s="171">
        <f>'決勝（上位）'!AS41</f>
        <v>0</v>
      </c>
      <c r="F14" s="171">
        <f>'決勝（上位）'!AT41</f>
        <v>0</v>
      </c>
      <c r="G14" s="171">
        <f>'決勝（上位）'!AV41</f>
        <v>0</v>
      </c>
      <c r="H14" s="171">
        <f>'決勝（上位）'!AW41</f>
        <v>0</v>
      </c>
      <c r="I14" s="198">
        <f>IF(ISERROR(G14/H14),10,(G14/H14))</f>
        <v>10</v>
      </c>
      <c r="J14" s="171"/>
      <c r="K14" s="171">
        <f>E14+1</f>
        <v>1</v>
      </c>
      <c r="L14" s="171">
        <f>F14</f>
        <v>0</v>
      </c>
      <c r="M14" s="171">
        <f>D14+2</f>
        <v>2</v>
      </c>
      <c r="N14" s="171">
        <f>E14</f>
        <v>0</v>
      </c>
      <c r="O14" s="171">
        <f>F14+1</f>
        <v>1</v>
      </c>
      <c r="P14" s="171">
        <f>D14+1</f>
        <v>1</v>
      </c>
      <c r="Q14" s="171"/>
      <c r="R14" s="198">
        <f>IF(ISERROR(($G14+3)/($H14+0)),0,(($G14+3)/($H14+0)))</f>
        <v>0</v>
      </c>
      <c r="S14" s="198">
        <f>($G14+3)/($H14+1)</f>
        <v>3</v>
      </c>
      <c r="T14" s="198">
        <f>($G14+3)/($H14+2)</f>
        <v>1.5</v>
      </c>
      <c r="U14" s="198">
        <f>($G14+2)/($H14+3)</f>
        <v>0.6666666666666666</v>
      </c>
      <c r="V14" s="198">
        <f>($G14+1)/($H14+3)</f>
        <v>0.3333333333333333</v>
      </c>
      <c r="W14" s="198">
        <f>($G14)/($H14+3)</f>
        <v>0</v>
      </c>
    </row>
    <row r="15" spans="1:23" s="197" customFormat="1" ht="12.75">
      <c r="A15" s="171">
        <f>'決勝（上位）'!A49</f>
        <v>0</v>
      </c>
      <c r="B15" s="171">
        <f>'決勝（上位）'!B49</f>
        <v>0</v>
      </c>
      <c r="C15" s="171">
        <f>'決勝（上位）'!AO55</f>
        <v>0</v>
      </c>
      <c r="D15" s="171">
        <f>'決勝（上位）'!AP55</f>
        <v>0</v>
      </c>
      <c r="E15" s="171">
        <f>'決勝（上位）'!AS55</f>
        <v>0</v>
      </c>
      <c r="F15" s="171">
        <f>'決勝（上位）'!AT55</f>
        <v>0</v>
      </c>
      <c r="G15" s="171">
        <f>'決勝（上位）'!AV55</f>
        <v>0</v>
      </c>
      <c r="H15" s="171">
        <f>'決勝（上位）'!AW55</f>
        <v>0</v>
      </c>
      <c r="I15" s="198">
        <f>IF(ISERROR(G15/H15),10,(G15/H15))</f>
        <v>10</v>
      </c>
      <c r="J15" s="171"/>
      <c r="K15" s="171">
        <f>E15+1</f>
        <v>1</v>
      </c>
      <c r="L15" s="171">
        <f>F15</f>
        <v>0</v>
      </c>
      <c r="M15" s="171">
        <f>D15+2</f>
        <v>2</v>
      </c>
      <c r="N15" s="171">
        <f>E15</f>
        <v>0</v>
      </c>
      <c r="O15" s="171">
        <f>F15+1</f>
        <v>1</v>
      </c>
      <c r="P15" s="171">
        <f>D15+1</f>
        <v>1</v>
      </c>
      <c r="Q15" s="171"/>
      <c r="R15" s="198">
        <f>IF(ISERROR(($G15+3)/($H15+0)),0,(($G15+3)/($H15+0)))</f>
        <v>0</v>
      </c>
      <c r="S15" s="198">
        <f>($G15+3)/($H15+1)</f>
        <v>3</v>
      </c>
      <c r="T15" s="198">
        <f>($G15+3)/($H15+2)</f>
        <v>1.5</v>
      </c>
      <c r="U15" s="198">
        <f>($G15+2)/($H15+3)</f>
        <v>0.6666666666666666</v>
      </c>
      <c r="V15" s="198">
        <f>($G15+1)/($H15+3)</f>
        <v>0.3333333333333333</v>
      </c>
      <c r="W15" s="198">
        <f>($G15)/($H15+3)</f>
        <v>0</v>
      </c>
    </row>
    <row r="16" spans="1:23" s="197" customFormat="1" ht="12.75">
      <c r="A16" s="171">
        <f>'決勝（上位）'!A56</f>
        <v>0</v>
      </c>
      <c r="B16" s="171">
        <f>'決勝（上位）'!B56</f>
        <v>0</v>
      </c>
      <c r="C16" s="171">
        <f>'決勝（上位）'!AO62</f>
        <v>0</v>
      </c>
      <c r="D16" s="171">
        <f>'決勝（上位）'!AP62</f>
        <v>0</v>
      </c>
      <c r="E16" s="171">
        <f>'決勝（上位）'!AS62</f>
        <v>0</v>
      </c>
      <c r="F16" s="171">
        <f>'決勝（上位）'!AT62</f>
        <v>0</v>
      </c>
      <c r="G16" s="171">
        <f>'決勝（上位）'!AV62</f>
        <v>0</v>
      </c>
      <c r="H16" s="171">
        <f>'決勝（上位）'!AW62</f>
        <v>0</v>
      </c>
      <c r="I16" s="198">
        <f>IF(ISERROR(G16/H16),10,(G16/H16))</f>
        <v>10</v>
      </c>
      <c r="J16" s="171"/>
      <c r="K16" s="171">
        <f>E16+1</f>
        <v>1</v>
      </c>
      <c r="L16" s="171">
        <f>F16</f>
        <v>0</v>
      </c>
      <c r="M16" s="171">
        <f>D16+2</f>
        <v>2</v>
      </c>
      <c r="N16" s="171">
        <f>E16</f>
        <v>0</v>
      </c>
      <c r="O16" s="171">
        <f>F16+1</f>
        <v>1</v>
      </c>
      <c r="P16" s="171">
        <f>D16+1</f>
        <v>1</v>
      </c>
      <c r="Q16" s="171"/>
      <c r="R16" s="198">
        <f>IF(ISERROR(($G16+3)/($H16+0)),0,(($G16+3)/($H16+0)))</f>
        <v>0</v>
      </c>
      <c r="S16" s="198">
        <f>($G16+3)/($H16+1)</f>
        <v>3</v>
      </c>
      <c r="T16" s="198">
        <f>($G16+3)/($H16+2)</f>
        <v>1.5</v>
      </c>
      <c r="U16" s="198">
        <f>($G16+2)/($H16+3)</f>
        <v>0.6666666666666666</v>
      </c>
      <c r="V16" s="198">
        <f>($G16+1)/($H16+3)</f>
        <v>0.3333333333333333</v>
      </c>
      <c r="W16" s="198">
        <f>($G16)/($H16+3)</f>
        <v>0</v>
      </c>
    </row>
    <row r="22" ht="12.75">
      <c r="B22" s="197"/>
    </row>
  </sheetData>
  <sheetProtection/>
  <mergeCells count="8">
    <mergeCell ref="A3:W3"/>
    <mergeCell ref="K4:M4"/>
    <mergeCell ref="N4:P4"/>
    <mergeCell ref="R4:W4"/>
    <mergeCell ref="K11:M11"/>
    <mergeCell ref="N11:P11"/>
    <mergeCell ref="R11:W11"/>
    <mergeCell ref="A10:W10"/>
  </mergeCells>
  <printOptions/>
  <pageMargins left="0.787" right="0.787" top="0.984" bottom="0.984" header="0.512" footer="0.512"/>
  <pageSetup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学連審判</cp:lastModifiedBy>
  <cp:lastPrinted>2017-04-29T08:24:22Z</cp:lastPrinted>
  <dcterms:created xsi:type="dcterms:W3CDTF">2000-04-09T00:34:30Z</dcterms:created>
  <dcterms:modified xsi:type="dcterms:W3CDTF">2017-04-30T07:38:31Z</dcterms:modified>
  <cp:category/>
  <cp:version/>
  <cp:contentType/>
  <cp:contentStatus/>
</cp:coreProperties>
</file>