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28800" windowHeight="16240" tabRatio="886" activeTab="1"/>
  </bookViews>
  <sheets>
    <sheet name="１次入力" sheetId="1" r:id="rId1"/>
    <sheet name="1次星取" sheetId="2" r:id="rId2"/>
    <sheet name="１次予測" sheetId="3" r:id="rId3"/>
    <sheet name="明日はこうなる予" sheetId="4" r:id="rId4"/>
    <sheet name="決勝入力 " sheetId="5" r:id="rId5"/>
    <sheet name="決勝星取" sheetId="6" r:id="rId6"/>
    <sheet name="決勝予測" sheetId="7" r:id="rId7"/>
    <sheet name="明日はこうなる決" sheetId="8" r:id="rId8"/>
  </sheets>
  <definedNames/>
  <calcPr fullCalcOnLoad="1"/>
</workbook>
</file>

<file path=xl/comments2.xml><?xml version="1.0" encoding="utf-8"?>
<comments xmlns="http://schemas.openxmlformats.org/spreadsheetml/2006/main">
  <authors>
    <author>t</author>
    <author>三共油化</author>
  </authors>
  <commentList>
    <comment ref="L9" authorId="0">
      <text>
        <r>
          <rPr>
            <b/>
            <sz val="9"/>
            <rFont val="ＭＳ Ｐゴシック"/>
            <family val="0"/>
          </rPr>
          <t>t:</t>
        </r>
        <r>
          <rPr>
            <sz val="9"/>
            <rFont val="ＭＳ Ｐゴシック"/>
            <family val="0"/>
          </rPr>
          <t xml:space="preserve">
試合数のカウント
</t>
        </r>
      </text>
    </comment>
    <comment ref="BV5" authorId="0">
      <text>
        <r>
          <rPr>
            <b/>
            <sz val="9"/>
            <rFont val="ＭＳ Ｐゴシック"/>
            <family val="0"/>
          </rPr>
          <t>t:</t>
        </r>
        <r>
          <rPr>
            <sz val="9"/>
            <rFont val="ＭＳ Ｐゴシック"/>
            <family val="0"/>
          </rPr>
          <t xml:space="preserve">
負け数のカウント
</t>
        </r>
      </text>
    </comment>
    <comment ref="L7" authorId="1">
      <text>
        <r>
          <rPr>
            <sz val="9"/>
            <rFont val="ＭＳ Ｐゴシック"/>
            <family val="0"/>
          </rPr>
          <t xml:space="preserve">総得点
</t>
        </r>
      </text>
    </comment>
    <comment ref="U7" authorId="1">
      <text>
        <r>
          <rPr>
            <sz val="9"/>
            <rFont val="ＭＳ Ｐゴシック"/>
            <family val="0"/>
          </rPr>
          <t xml:space="preserve">総得点
</t>
        </r>
      </text>
    </comment>
    <comment ref="AD7" authorId="1">
      <text>
        <r>
          <rPr>
            <sz val="9"/>
            <rFont val="ＭＳ Ｐゴシック"/>
            <family val="0"/>
          </rPr>
          <t xml:space="preserve">総得点
</t>
        </r>
      </text>
    </comment>
    <comment ref="AM7" authorId="1">
      <text>
        <r>
          <rPr>
            <sz val="9"/>
            <rFont val="ＭＳ Ｐゴシック"/>
            <family val="0"/>
          </rPr>
          <t xml:space="preserve">総得点
</t>
        </r>
      </text>
    </comment>
    <comment ref="AV7" authorId="1">
      <text>
        <r>
          <rPr>
            <sz val="9"/>
            <rFont val="ＭＳ Ｐゴシック"/>
            <family val="0"/>
          </rPr>
          <t xml:space="preserve">総得点
</t>
        </r>
      </text>
    </comment>
    <comment ref="BE7" authorId="1">
      <text>
        <r>
          <rPr>
            <sz val="9"/>
            <rFont val="ＭＳ Ｐゴシック"/>
            <family val="0"/>
          </rPr>
          <t xml:space="preserve">総得点
</t>
        </r>
      </text>
    </comment>
    <comment ref="BN7" authorId="1">
      <text>
        <r>
          <rPr>
            <sz val="9"/>
            <rFont val="ＭＳ Ｐゴシック"/>
            <family val="0"/>
          </rPr>
          <t xml:space="preserve">総得点
</t>
        </r>
      </text>
    </comment>
    <comment ref="BV7" authorId="1">
      <text>
        <r>
          <rPr>
            <b/>
            <sz val="9"/>
            <rFont val="ＭＳ Ｐゴシック"/>
            <family val="0"/>
          </rPr>
          <t xml:space="preserve">失点
</t>
        </r>
      </text>
    </comment>
    <comment ref="BM7" authorId="1">
      <text>
        <r>
          <rPr>
            <b/>
            <sz val="9"/>
            <rFont val="ＭＳ Ｐゴシック"/>
            <family val="0"/>
          </rPr>
          <t xml:space="preserve">失点
</t>
        </r>
      </text>
    </comment>
    <comment ref="BD7" authorId="1">
      <text>
        <r>
          <rPr>
            <b/>
            <sz val="9"/>
            <rFont val="ＭＳ Ｐゴシック"/>
            <family val="0"/>
          </rPr>
          <t xml:space="preserve">失点
</t>
        </r>
      </text>
    </comment>
    <comment ref="AU7" authorId="1">
      <text>
        <r>
          <rPr>
            <b/>
            <sz val="9"/>
            <rFont val="ＭＳ Ｐゴシック"/>
            <family val="0"/>
          </rPr>
          <t xml:space="preserve">失点
</t>
        </r>
      </text>
    </comment>
    <comment ref="AL7" authorId="1">
      <text>
        <r>
          <rPr>
            <b/>
            <sz val="9"/>
            <rFont val="ＭＳ Ｐゴシック"/>
            <family val="0"/>
          </rPr>
          <t xml:space="preserve">失点
</t>
        </r>
      </text>
    </comment>
    <comment ref="AC7" authorId="1">
      <text>
        <r>
          <rPr>
            <b/>
            <sz val="9"/>
            <rFont val="ＭＳ Ｐゴシック"/>
            <family val="0"/>
          </rPr>
          <t xml:space="preserve">失点
</t>
        </r>
      </text>
    </comment>
    <comment ref="T7" authorId="1">
      <text>
        <r>
          <rPr>
            <b/>
            <sz val="9"/>
            <rFont val="ＭＳ Ｐゴシック"/>
            <family val="0"/>
          </rPr>
          <t xml:space="preserve">失点
</t>
        </r>
      </text>
    </comment>
    <comment ref="U9" authorId="0">
      <text>
        <r>
          <rPr>
            <b/>
            <sz val="9"/>
            <rFont val="ＭＳ Ｐゴシック"/>
            <family val="0"/>
          </rPr>
          <t>t:</t>
        </r>
        <r>
          <rPr>
            <sz val="9"/>
            <rFont val="ＭＳ Ｐゴシック"/>
            <family val="0"/>
          </rPr>
          <t xml:space="preserve">
試合数のカウント
</t>
        </r>
      </text>
    </comment>
    <comment ref="AD9" authorId="0">
      <text>
        <r>
          <rPr>
            <b/>
            <sz val="9"/>
            <rFont val="ＭＳ Ｐゴシック"/>
            <family val="0"/>
          </rPr>
          <t>t:</t>
        </r>
        <r>
          <rPr>
            <sz val="9"/>
            <rFont val="ＭＳ Ｐゴシック"/>
            <family val="0"/>
          </rPr>
          <t xml:space="preserve">
試合数のカウント
</t>
        </r>
      </text>
    </comment>
    <comment ref="AM9" authorId="0">
      <text>
        <r>
          <rPr>
            <b/>
            <sz val="9"/>
            <rFont val="ＭＳ Ｐゴシック"/>
            <family val="0"/>
          </rPr>
          <t>t:</t>
        </r>
        <r>
          <rPr>
            <sz val="9"/>
            <rFont val="ＭＳ Ｐゴシック"/>
            <family val="0"/>
          </rPr>
          <t xml:space="preserve">
試合数のカウント
</t>
        </r>
      </text>
    </comment>
    <comment ref="AV9" authorId="0">
      <text>
        <r>
          <rPr>
            <b/>
            <sz val="9"/>
            <rFont val="ＭＳ Ｐゴシック"/>
            <family val="0"/>
          </rPr>
          <t>t:</t>
        </r>
        <r>
          <rPr>
            <sz val="9"/>
            <rFont val="ＭＳ Ｐゴシック"/>
            <family val="0"/>
          </rPr>
          <t xml:space="preserve">
試合数のカウント
</t>
        </r>
      </text>
    </comment>
    <comment ref="BE9" authorId="0">
      <text>
        <r>
          <rPr>
            <b/>
            <sz val="9"/>
            <rFont val="ＭＳ Ｐゴシック"/>
            <family val="0"/>
          </rPr>
          <t>t:</t>
        </r>
        <r>
          <rPr>
            <sz val="9"/>
            <rFont val="ＭＳ Ｐゴシック"/>
            <family val="0"/>
          </rPr>
          <t xml:space="preserve">
試合数のカウント
</t>
        </r>
      </text>
    </comment>
    <comment ref="BN9" authorId="0">
      <text>
        <r>
          <rPr>
            <b/>
            <sz val="9"/>
            <rFont val="ＭＳ Ｐゴシック"/>
            <family val="0"/>
          </rPr>
          <t>t:</t>
        </r>
        <r>
          <rPr>
            <sz val="9"/>
            <rFont val="ＭＳ Ｐゴシック"/>
            <family val="0"/>
          </rPr>
          <t xml:space="preserve">
試合数のカウント
</t>
        </r>
      </text>
    </comment>
    <comment ref="BV12" authorId="0">
      <text>
        <r>
          <rPr>
            <b/>
            <sz val="9"/>
            <rFont val="ＭＳ Ｐゴシック"/>
            <family val="0"/>
          </rPr>
          <t>t:</t>
        </r>
        <r>
          <rPr>
            <sz val="9"/>
            <rFont val="ＭＳ Ｐゴシック"/>
            <family val="0"/>
          </rPr>
          <t xml:space="preserve">
負け数のカウント
</t>
        </r>
      </text>
    </comment>
    <comment ref="BV19" authorId="0">
      <text>
        <r>
          <rPr>
            <b/>
            <sz val="9"/>
            <rFont val="ＭＳ Ｐゴシック"/>
            <family val="0"/>
          </rPr>
          <t>t:</t>
        </r>
        <r>
          <rPr>
            <sz val="9"/>
            <rFont val="ＭＳ Ｐゴシック"/>
            <family val="0"/>
          </rPr>
          <t xml:space="preserve">
負け数のカウント
</t>
        </r>
      </text>
    </comment>
    <comment ref="BV26" authorId="0">
      <text>
        <r>
          <rPr>
            <b/>
            <sz val="9"/>
            <rFont val="ＭＳ Ｐゴシック"/>
            <family val="0"/>
          </rPr>
          <t>t:</t>
        </r>
        <r>
          <rPr>
            <sz val="9"/>
            <rFont val="ＭＳ Ｐゴシック"/>
            <family val="0"/>
          </rPr>
          <t xml:space="preserve">
負け数のカウント
</t>
        </r>
      </text>
    </comment>
    <comment ref="BV33" authorId="0">
      <text>
        <r>
          <rPr>
            <b/>
            <sz val="9"/>
            <rFont val="ＭＳ Ｐゴシック"/>
            <family val="0"/>
          </rPr>
          <t>t:</t>
        </r>
        <r>
          <rPr>
            <sz val="9"/>
            <rFont val="ＭＳ Ｐゴシック"/>
            <family val="0"/>
          </rPr>
          <t xml:space="preserve">
負け数のカウント
</t>
        </r>
      </text>
    </comment>
    <comment ref="BV40" authorId="0">
      <text>
        <r>
          <rPr>
            <b/>
            <sz val="9"/>
            <rFont val="ＭＳ Ｐゴシック"/>
            <family val="0"/>
          </rPr>
          <t>t:</t>
        </r>
        <r>
          <rPr>
            <sz val="9"/>
            <rFont val="ＭＳ Ｐゴシック"/>
            <family val="0"/>
          </rPr>
          <t xml:space="preserve">
負け数のカウント
</t>
        </r>
      </text>
    </comment>
    <comment ref="BV47" authorId="0">
      <text>
        <r>
          <rPr>
            <b/>
            <sz val="9"/>
            <rFont val="ＭＳ Ｐゴシック"/>
            <family val="0"/>
          </rPr>
          <t>t:</t>
        </r>
        <r>
          <rPr>
            <sz val="9"/>
            <rFont val="ＭＳ Ｐゴシック"/>
            <family val="0"/>
          </rPr>
          <t xml:space="preserve">
負け数のカウント
</t>
        </r>
      </text>
    </comment>
    <comment ref="BM54" authorId="0">
      <text>
        <r>
          <rPr>
            <b/>
            <sz val="9"/>
            <rFont val="ＭＳ Ｐゴシック"/>
            <family val="0"/>
          </rPr>
          <t>t:</t>
        </r>
        <r>
          <rPr>
            <sz val="9"/>
            <rFont val="ＭＳ Ｐゴシック"/>
            <family val="0"/>
          </rPr>
          <t xml:space="preserve">
負け数のカウント
</t>
        </r>
      </text>
    </comment>
    <comment ref="BM40" authorId="0">
      <text>
        <r>
          <rPr>
            <b/>
            <sz val="9"/>
            <rFont val="ＭＳ Ｐゴシック"/>
            <family val="0"/>
          </rPr>
          <t>t:</t>
        </r>
        <r>
          <rPr>
            <sz val="9"/>
            <rFont val="ＭＳ Ｐゴシック"/>
            <family val="0"/>
          </rPr>
          <t xml:space="preserve">
負け数のカウント
</t>
        </r>
      </text>
    </comment>
    <comment ref="BM33" authorId="0">
      <text>
        <r>
          <rPr>
            <b/>
            <sz val="9"/>
            <rFont val="ＭＳ Ｐゴシック"/>
            <family val="0"/>
          </rPr>
          <t>t:</t>
        </r>
        <r>
          <rPr>
            <sz val="9"/>
            <rFont val="ＭＳ Ｐゴシック"/>
            <family val="0"/>
          </rPr>
          <t xml:space="preserve">
負け数のカウント
</t>
        </r>
      </text>
    </comment>
    <comment ref="BM26" authorId="0">
      <text>
        <r>
          <rPr>
            <b/>
            <sz val="9"/>
            <rFont val="ＭＳ Ｐゴシック"/>
            <family val="0"/>
          </rPr>
          <t>t:</t>
        </r>
        <r>
          <rPr>
            <sz val="9"/>
            <rFont val="ＭＳ Ｐゴシック"/>
            <family val="0"/>
          </rPr>
          <t xml:space="preserve">
負け数のカウント
</t>
        </r>
      </text>
    </comment>
    <comment ref="BM19" authorId="0">
      <text>
        <r>
          <rPr>
            <b/>
            <sz val="9"/>
            <rFont val="ＭＳ Ｐゴシック"/>
            <family val="0"/>
          </rPr>
          <t>t:</t>
        </r>
        <r>
          <rPr>
            <sz val="9"/>
            <rFont val="ＭＳ Ｐゴシック"/>
            <family val="0"/>
          </rPr>
          <t xml:space="preserve">
負け数のカウント
</t>
        </r>
      </text>
    </comment>
    <comment ref="BM12" authorId="0">
      <text>
        <r>
          <rPr>
            <b/>
            <sz val="9"/>
            <rFont val="ＭＳ Ｐゴシック"/>
            <family val="0"/>
          </rPr>
          <t>t:</t>
        </r>
        <r>
          <rPr>
            <sz val="9"/>
            <rFont val="ＭＳ Ｐゴシック"/>
            <family val="0"/>
          </rPr>
          <t xml:space="preserve">
負け数のカウント
</t>
        </r>
      </text>
    </comment>
    <comment ref="BM5" authorId="0">
      <text>
        <r>
          <rPr>
            <b/>
            <sz val="9"/>
            <rFont val="ＭＳ Ｐゴシック"/>
            <family val="0"/>
          </rPr>
          <t>t:</t>
        </r>
        <r>
          <rPr>
            <sz val="9"/>
            <rFont val="ＭＳ Ｐゴシック"/>
            <family val="0"/>
          </rPr>
          <t xml:space="preserve">
負け数のカウント
</t>
        </r>
      </text>
    </comment>
    <comment ref="BD5" authorId="0">
      <text>
        <r>
          <rPr>
            <b/>
            <sz val="9"/>
            <rFont val="ＭＳ Ｐゴシック"/>
            <family val="0"/>
          </rPr>
          <t>t:</t>
        </r>
        <r>
          <rPr>
            <sz val="9"/>
            <rFont val="ＭＳ Ｐゴシック"/>
            <family val="0"/>
          </rPr>
          <t xml:space="preserve">
負け数のカウント
</t>
        </r>
      </text>
    </comment>
    <comment ref="BD12" authorId="0">
      <text>
        <r>
          <rPr>
            <b/>
            <sz val="9"/>
            <rFont val="ＭＳ Ｐゴシック"/>
            <family val="0"/>
          </rPr>
          <t>t:</t>
        </r>
        <r>
          <rPr>
            <sz val="9"/>
            <rFont val="ＭＳ Ｐゴシック"/>
            <family val="0"/>
          </rPr>
          <t xml:space="preserve">
負け数のカウント
</t>
        </r>
      </text>
    </comment>
    <comment ref="BD19" authorId="0">
      <text>
        <r>
          <rPr>
            <b/>
            <sz val="9"/>
            <rFont val="ＭＳ Ｐゴシック"/>
            <family val="0"/>
          </rPr>
          <t>t:</t>
        </r>
        <r>
          <rPr>
            <sz val="9"/>
            <rFont val="ＭＳ Ｐゴシック"/>
            <family val="0"/>
          </rPr>
          <t xml:space="preserve">
負け数のカウント
</t>
        </r>
      </text>
    </comment>
    <comment ref="BD26" authorId="0">
      <text>
        <r>
          <rPr>
            <b/>
            <sz val="9"/>
            <rFont val="ＭＳ Ｐゴシック"/>
            <family val="0"/>
          </rPr>
          <t>t:</t>
        </r>
        <r>
          <rPr>
            <sz val="9"/>
            <rFont val="ＭＳ Ｐゴシック"/>
            <family val="0"/>
          </rPr>
          <t xml:space="preserve">
負け数のカウント
</t>
        </r>
      </text>
    </comment>
    <comment ref="BD33" authorId="0">
      <text>
        <r>
          <rPr>
            <b/>
            <sz val="9"/>
            <rFont val="ＭＳ Ｐゴシック"/>
            <family val="0"/>
          </rPr>
          <t>t:</t>
        </r>
        <r>
          <rPr>
            <sz val="9"/>
            <rFont val="ＭＳ Ｐゴシック"/>
            <family val="0"/>
          </rPr>
          <t xml:space="preserve">
負け数のカウント
</t>
        </r>
      </text>
    </comment>
    <comment ref="BD47" authorId="0">
      <text>
        <r>
          <rPr>
            <b/>
            <sz val="9"/>
            <rFont val="ＭＳ Ｐゴシック"/>
            <family val="0"/>
          </rPr>
          <t>t:</t>
        </r>
        <r>
          <rPr>
            <sz val="9"/>
            <rFont val="ＭＳ Ｐゴシック"/>
            <family val="0"/>
          </rPr>
          <t xml:space="preserve">
負け数のカウント
</t>
        </r>
      </text>
    </comment>
    <comment ref="BD54" authorId="0">
      <text>
        <r>
          <rPr>
            <b/>
            <sz val="9"/>
            <rFont val="ＭＳ Ｐゴシック"/>
            <family val="0"/>
          </rPr>
          <t>t:</t>
        </r>
        <r>
          <rPr>
            <sz val="9"/>
            <rFont val="ＭＳ Ｐゴシック"/>
            <family val="0"/>
          </rPr>
          <t xml:space="preserve">
負け数のカウント
</t>
        </r>
      </text>
    </comment>
    <comment ref="AU54" authorId="0">
      <text>
        <r>
          <rPr>
            <b/>
            <sz val="9"/>
            <rFont val="ＭＳ Ｐゴシック"/>
            <family val="0"/>
          </rPr>
          <t>t:</t>
        </r>
        <r>
          <rPr>
            <sz val="9"/>
            <rFont val="ＭＳ Ｐゴシック"/>
            <family val="0"/>
          </rPr>
          <t xml:space="preserve">
負け数のカウント
</t>
        </r>
      </text>
    </comment>
    <comment ref="AU47" authorId="0">
      <text>
        <r>
          <rPr>
            <b/>
            <sz val="9"/>
            <rFont val="ＭＳ Ｐゴシック"/>
            <family val="0"/>
          </rPr>
          <t>t:</t>
        </r>
        <r>
          <rPr>
            <sz val="9"/>
            <rFont val="ＭＳ Ｐゴシック"/>
            <family val="0"/>
          </rPr>
          <t xml:space="preserve">
負け数のカウント
</t>
        </r>
      </text>
    </comment>
    <comment ref="AU40" authorId="0">
      <text>
        <r>
          <rPr>
            <b/>
            <sz val="9"/>
            <rFont val="ＭＳ Ｐゴシック"/>
            <family val="0"/>
          </rPr>
          <t>t:</t>
        </r>
        <r>
          <rPr>
            <sz val="9"/>
            <rFont val="ＭＳ Ｐゴシック"/>
            <family val="0"/>
          </rPr>
          <t xml:space="preserve">
負け数のカウント
</t>
        </r>
      </text>
    </comment>
    <comment ref="AU26" authorId="0">
      <text>
        <r>
          <rPr>
            <b/>
            <sz val="9"/>
            <rFont val="ＭＳ Ｐゴシック"/>
            <family val="0"/>
          </rPr>
          <t>t:</t>
        </r>
        <r>
          <rPr>
            <sz val="9"/>
            <rFont val="ＭＳ Ｐゴシック"/>
            <family val="0"/>
          </rPr>
          <t xml:space="preserve">
負け数のカウント
</t>
        </r>
      </text>
    </comment>
    <comment ref="AU19" authorId="0">
      <text>
        <r>
          <rPr>
            <b/>
            <sz val="9"/>
            <rFont val="ＭＳ Ｐゴシック"/>
            <family val="0"/>
          </rPr>
          <t>t:</t>
        </r>
        <r>
          <rPr>
            <sz val="9"/>
            <rFont val="ＭＳ Ｐゴシック"/>
            <family val="0"/>
          </rPr>
          <t xml:space="preserve">
負け数のカウント
</t>
        </r>
      </text>
    </comment>
    <comment ref="AU12" authorId="0">
      <text>
        <r>
          <rPr>
            <b/>
            <sz val="9"/>
            <rFont val="ＭＳ Ｐゴシック"/>
            <family val="0"/>
          </rPr>
          <t>t:</t>
        </r>
        <r>
          <rPr>
            <sz val="9"/>
            <rFont val="ＭＳ Ｐゴシック"/>
            <family val="0"/>
          </rPr>
          <t xml:space="preserve">
負け数のカウント
</t>
        </r>
      </text>
    </comment>
    <comment ref="AU5" authorId="0">
      <text>
        <r>
          <rPr>
            <b/>
            <sz val="9"/>
            <rFont val="ＭＳ Ｐゴシック"/>
            <family val="0"/>
          </rPr>
          <t>t:</t>
        </r>
        <r>
          <rPr>
            <sz val="9"/>
            <rFont val="ＭＳ Ｐゴシック"/>
            <family val="0"/>
          </rPr>
          <t xml:space="preserve">
負け数のカウント
</t>
        </r>
      </text>
    </comment>
    <comment ref="AL5" authorId="0">
      <text>
        <r>
          <rPr>
            <b/>
            <sz val="9"/>
            <rFont val="ＭＳ Ｐゴシック"/>
            <family val="0"/>
          </rPr>
          <t>t:</t>
        </r>
        <r>
          <rPr>
            <sz val="9"/>
            <rFont val="ＭＳ Ｐゴシック"/>
            <family val="0"/>
          </rPr>
          <t xml:space="preserve">
負け数のカウント
</t>
        </r>
      </text>
    </comment>
    <comment ref="AL12" authorId="0">
      <text>
        <r>
          <rPr>
            <b/>
            <sz val="9"/>
            <rFont val="ＭＳ Ｐゴシック"/>
            <family val="0"/>
          </rPr>
          <t>t:</t>
        </r>
        <r>
          <rPr>
            <sz val="9"/>
            <rFont val="ＭＳ Ｐゴシック"/>
            <family val="0"/>
          </rPr>
          <t xml:space="preserve">
負け数のカウント
</t>
        </r>
      </text>
    </comment>
    <comment ref="AL19" authorId="0">
      <text>
        <r>
          <rPr>
            <b/>
            <sz val="9"/>
            <rFont val="ＭＳ Ｐゴシック"/>
            <family val="0"/>
          </rPr>
          <t>t:</t>
        </r>
        <r>
          <rPr>
            <sz val="9"/>
            <rFont val="ＭＳ Ｐゴシック"/>
            <family val="0"/>
          </rPr>
          <t xml:space="preserve">
負け数のカウント
</t>
        </r>
      </text>
    </comment>
    <comment ref="AL33" authorId="0">
      <text>
        <r>
          <rPr>
            <b/>
            <sz val="9"/>
            <rFont val="ＭＳ Ｐゴシック"/>
            <family val="0"/>
          </rPr>
          <t>t:</t>
        </r>
        <r>
          <rPr>
            <sz val="9"/>
            <rFont val="ＭＳ Ｐゴシック"/>
            <family val="0"/>
          </rPr>
          <t xml:space="preserve">
負け数のカウント
</t>
        </r>
      </text>
    </comment>
    <comment ref="AL40" authorId="0">
      <text>
        <r>
          <rPr>
            <b/>
            <sz val="9"/>
            <rFont val="ＭＳ Ｐゴシック"/>
            <family val="0"/>
          </rPr>
          <t>t:</t>
        </r>
        <r>
          <rPr>
            <sz val="9"/>
            <rFont val="ＭＳ Ｐゴシック"/>
            <family val="0"/>
          </rPr>
          <t xml:space="preserve">
負け数のカウント
</t>
        </r>
      </text>
    </comment>
    <comment ref="AL47" authorId="0">
      <text>
        <r>
          <rPr>
            <b/>
            <sz val="9"/>
            <rFont val="ＭＳ Ｐゴシック"/>
            <family val="0"/>
          </rPr>
          <t>t:</t>
        </r>
        <r>
          <rPr>
            <sz val="9"/>
            <rFont val="ＭＳ Ｐゴシック"/>
            <family val="0"/>
          </rPr>
          <t xml:space="preserve">
負け数のカウント
</t>
        </r>
      </text>
    </comment>
    <comment ref="AL54" authorId="0">
      <text>
        <r>
          <rPr>
            <b/>
            <sz val="9"/>
            <rFont val="ＭＳ Ｐゴシック"/>
            <family val="0"/>
          </rPr>
          <t>t:</t>
        </r>
        <r>
          <rPr>
            <sz val="9"/>
            <rFont val="ＭＳ Ｐゴシック"/>
            <family val="0"/>
          </rPr>
          <t xml:space="preserve">
負け数のカウント
</t>
        </r>
      </text>
    </comment>
    <comment ref="AC54" authorId="0">
      <text>
        <r>
          <rPr>
            <b/>
            <sz val="9"/>
            <rFont val="ＭＳ Ｐゴシック"/>
            <family val="0"/>
          </rPr>
          <t>t:</t>
        </r>
        <r>
          <rPr>
            <sz val="9"/>
            <rFont val="ＭＳ Ｐゴシック"/>
            <family val="0"/>
          </rPr>
          <t xml:space="preserve">
負け数のカウント
</t>
        </r>
      </text>
    </comment>
    <comment ref="AC47" authorId="0">
      <text>
        <r>
          <rPr>
            <b/>
            <sz val="9"/>
            <rFont val="ＭＳ Ｐゴシック"/>
            <family val="0"/>
          </rPr>
          <t>t:</t>
        </r>
        <r>
          <rPr>
            <sz val="9"/>
            <rFont val="ＭＳ Ｐゴシック"/>
            <family val="0"/>
          </rPr>
          <t xml:space="preserve">
負け数のカウント
</t>
        </r>
      </text>
    </comment>
    <comment ref="AC40" authorId="0">
      <text>
        <r>
          <rPr>
            <b/>
            <sz val="9"/>
            <rFont val="ＭＳ Ｐゴシック"/>
            <family val="0"/>
          </rPr>
          <t>t:</t>
        </r>
        <r>
          <rPr>
            <sz val="9"/>
            <rFont val="ＭＳ Ｐゴシック"/>
            <family val="0"/>
          </rPr>
          <t xml:space="preserve">
負け数のカウント
</t>
        </r>
      </text>
    </comment>
    <comment ref="AC33" authorId="0">
      <text>
        <r>
          <rPr>
            <b/>
            <sz val="9"/>
            <rFont val="ＭＳ Ｐゴシック"/>
            <family val="0"/>
          </rPr>
          <t>t:</t>
        </r>
        <r>
          <rPr>
            <sz val="9"/>
            <rFont val="ＭＳ Ｐゴシック"/>
            <family val="0"/>
          </rPr>
          <t xml:space="preserve">
負け数のカウント
</t>
        </r>
      </text>
    </comment>
    <comment ref="AC26" authorId="0">
      <text>
        <r>
          <rPr>
            <b/>
            <sz val="9"/>
            <rFont val="ＭＳ Ｐゴシック"/>
            <family val="0"/>
          </rPr>
          <t>t:</t>
        </r>
        <r>
          <rPr>
            <sz val="9"/>
            <rFont val="ＭＳ Ｐゴシック"/>
            <family val="0"/>
          </rPr>
          <t xml:space="preserve">
負け数のカウント
</t>
        </r>
      </text>
    </comment>
    <comment ref="AC12" authorId="0">
      <text>
        <r>
          <rPr>
            <b/>
            <sz val="9"/>
            <rFont val="ＭＳ Ｐゴシック"/>
            <family val="0"/>
          </rPr>
          <t>t:</t>
        </r>
        <r>
          <rPr>
            <sz val="9"/>
            <rFont val="ＭＳ Ｐゴシック"/>
            <family val="0"/>
          </rPr>
          <t xml:space="preserve">
負け数のカウント
</t>
        </r>
      </text>
    </comment>
    <comment ref="AC5" authorId="0">
      <text>
        <r>
          <rPr>
            <b/>
            <sz val="9"/>
            <rFont val="ＭＳ Ｐゴシック"/>
            <family val="0"/>
          </rPr>
          <t>t:</t>
        </r>
        <r>
          <rPr>
            <sz val="9"/>
            <rFont val="ＭＳ Ｐゴシック"/>
            <family val="0"/>
          </rPr>
          <t xml:space="preserve">
負け数のカウント
</t>
        </r>
      </text>
    </comment>
    <comment ref="T5" authorId="0">
      <text>
        <r>
          <rPr>
            <b/>
            <sz val="9"/>
            <rFont val="ＭＳ Ｐゴシック"/>
            <family val="0"/>
          </rPr>
          <t>t:</t>
        </r>
        <r>
          <rPr>
            <sz val="9"/>
            <rFont val="ＭＳ Ｐゴシック"/>
            <family val="0"/>
          </rPr>
          <t xml:space="preserve">
負け数のカウント
</t>
        </r>
      </text>
    </comment>
    <comment ref="T19" authorId="0">
      <text>
        <r>
          <rPr>
            <b/>
            <sz val="9"/>
            <rFont val="ＭＳ Ｐゴシック"/>
            <family val="0"/>
          </rPr>
          <t>t:</t>
        </r>
        <r>
          <rPr>
            <sz val="9"/>
            <rFont val="ＭＳ Ｐゴシック"/>
            <family val="0"/>
          </rPr>
          <t xml:space="preserve">
負け数のカウント
</t>
        </r>
      </text>
    </comment>
    <comment ref="T26" authorId="0">
      <text>
        <r>
          <rPr>
            <b/>
            <sz val="9"/>
            <rFont val="ＭＳ Ｐゴシック"/>
            <family val="0"/>
          </rPr>
          <t>t:</t>
        </r>
        <r>
          <rPr>
            <sz val="9"/>
            <rFont val="ＭＳ Ｐゴシック"/>
            <family val="0"/>
          </rPr>
          <t xml:space="preserve">
負け数のカウント
</t>
        </r>
      </text>
    </comment>
    <comment ref="T33" authorId="0">
      <text>
        <r>
          <rPr>
            <b/>
            <sz val="9"/>
            <rFont val="ＭＳ Ｐゴシック"/>
            <family val="0"/>
          </rPr>
          <t>t:</t>
        </r>
        <r>
          <rPr>
            <sz val="9"/>
            <rFont val="ＭＳ Ｐゴシック"/>
            <family val="0"/>
          </rPr>
          <t xml:space="preserve">
負け数のカウント
</t>
        </r>
      </text>
    </comment>
    <comment ref="T40" authorId="0">
      <text>
        <r>
          <rPr>
            <b/>
            <sz val="9"/>
            <rFont val="ＭＳ Ｐゴシック"/>
            <family val="0"/>
          </rPr>
          <t>t:</t>
        </r>
        <r>
          <rPr>
            <sz val="9"/>
            <rFont val="ＭＳ Ｐゴシック"/>
            <family val="0"/>
          </rPr>
          <t xml:space="preserve">
負け数のカウント
</t>
        </r>
      </text>
    </comment>
    <comment ref="T47" authorId="0">
      <text>
        <r>
          <rPr>
            <b/>
            <sz val="9"/>
            <rFont val="ＭＳ Ｐゴシック"/>
            <family val="0"/>
          </rPr>
          <t>t:</t>
        </r>
        <r>
          <rPr>
            <sz val="9"/>
            <rFont val="ＭＳ Ｐゴシック"/>
            <family val="0"/>
          </rPr>
          <t xml:space="preserve">
負け数のカウント
</t>
        </r>
      </text>
    </comment>
    <comment ref="T54" authorId="0">
      <text>
        <r>
          <rPr>
            <b/>
            <sz val="9"/>
            <rFont val="ＭＳ Ｐゴシック"/>
            <family val="0"/>
          </rPr>
          <t>t:</t>
        </r>
        <r>
          <rPr>
            <sz val="9"/>
            <rFont val="ＭＳ Ｐゴシック"/>
            <family val="0"/>
          </rPr>
          <t xml:space="preserve">
負け数のカウント
</t>
        </r>
      </text>
    </comment>
    <comment ref="K54" authorId="0">
      <text>
        <r>
          <rPr>
            <b/>
            <sz val="9"/>
            <rFont val="ＭＳ Ｐゴシック"/>
            <family val="0"/>
          </rPr>
          <t>t:</t>
        </r>
        <r>
          <rPr>
            <sz val="9"/>
            <rFont val="ＭＳ Ｐゴシック"/>
            <family val="0"/>
          </rPr>
          <t xml:space="preserve">
負け数のカウント
</t>
        </r>
      </text>
    </comment>
    <comment ref="K47" authorId="0">
      <text>
        <r>
          <rPr>
            <b/>
            <sz val="9"/>
            <rFont val="ＭＳ Ｐゴシック"/>
            <family val="0"/>
          </rPr>
          <t>t:</t>
        </r>
        <r>
          <rPr>
            <sz val="9"/>
            <rFont val="ＭＳ Ｐゴシック"/>
            <family val="0"/>
          </rPr>
          <t xml:space="preserve">
負け数のカウント
</t>
        </r>
      </text>
    </comment>
    <comment ref="K40" authorId="0">
      <text>
        <r>
          <rPr>
            <b/>
            <sz val="9"/>
            <rFont val="ＭＳ Ｐゴシック"/>
            <family val="0"/>
          </rPr>
          <t>t:</t>
        </r>
        <r>
          <rPr>
            <sz val="9"/>
            <rFont val="ＭＳ Ｐゴシック"/>
            <family val="0"/>
          </rPr>
          <t xml:space="preserve">
負け数のカウント
</t>
        </r>
      </text>
    </comment>
    <comment ref="K33" authorId="0">
      <text>
        <r>
          <rPr>
            <b/>
            <sz val="9"/>
            <rFont val="ＭＳ Ｐゴシック"/>
            <family val="0"/>
          </rPr>
          <t>t:</t>
        </r>
        <r>
          <rPr>
            <sz val="9"/>
            <rFont val="ＭＳ Ｐゴシック"/>
            <family val="0"/>
          </rPr>
          <t xml:space="preserve">
負け数のカウント
</t>
        </r>
      </text>
    </comment>
    <comment ref="K26" authorId="0">
      <text>
        <r>
          <rPr>
            <b/>
            <sz val="9"/>
            <rFont val="ＭＳ Ｐゴシック"/>
            <family val="0"/>
          </rPr>
          <t>t:</t>
        </r>
        <r>
          <rPr>
            <sz val="9"/>
            <rFont val="ＭＳ Ｐゴシック"/>
            <family val="0"/>
          </rPr>
          <t xml:space="preserve">
負け数のカウント
</t>
        </r>
      </text>
    </comment>
    <comment ref="K19" authorId="0">
      <text>
        <r>
          <rPr>
            <b/>
            <sz val="9"/>
            <rFont val="ＭＳ Ｐゴシック"/>
            <family val="0"/>
          </rPr>
          <t>t:</t>
        </r>
        <r>
          <rPr>
            <sz val="9"/>
            <rFont val="ＭＳ Ｐゴシック"/>
            <family val="0"/>
          </rPr>
          <t xml:space="preserve">
負け数のカウント
</t>
        </r>
      </text>
    </comment>
    <comment ref="K12" authorId="0">
      <text>
        <r>
          <rPr>
            <b/>
            <sz val="9"/>
            <rFont val="ＭＳ Ｐゴシック"/>
            <family val="0"/>
          </rPr>
          <t>t:</t>
        </r>
        <r>
          <rPr>
            <sz val="9"/>
            <rFont val="ＭＳ Ｐゴシック"/>
            <family val="0"/>
          </rPr>
          <t xml:space="preserve">
負け数のカウント
</t>
        </r>
      </text>
    </comment>
    <comment ref="A1" authorId="0">
      <text>
        <r>
          <rPr>
            <b/>
            <sz val="12"/>
            <rFont val="ＭＳ Ｐゴシック"/>
            <family val="0"/>
          </rPr>
          <t>大会名の入力</t>
        </r>
      </text>
    </comment>
    <comment ref="L5" authorId="0">
      <text>
        <r>
          <rPr>
            <b/>
            <sz val="9"/>
            <rFont val="ＭＳ Ｐゴシック"/>
            <family val="0"/>
          </rPr>
          <t>t:</t>
        </r>
        <r>
          <rPr>
            <sz val="9"/>
            <rFont val="ＭＳ Ｐゴシック"/>
            <family val="0"/>
          </rPr>
          <t xml:space="preserve">
勝ち数のカウント
</t>
        </r>
      </text>
    </comment>
    <comment ref="L6" authorId="0">
      <text>
        <r>
          <rPr>
            <b/>
            <sz val="9"/>
            <rFont val="ＭＳ Ｐゴシック"/>
            <family val="0"/>
          </rPr>
          <t>t:</t>
        </r>
        <r>
          <rPr>
            <sz val="9"/>
            <rFont val="ＭＳ Ｐゴシック"/>
            <family val="0"/>
          </rPr>
          <t xml:space="preserve">
勝ち点</t>
        </r>
      </text>
    </comment>
    <comment ref="U5" authorId="0">
      <text>
        <r>
          <rPr>
            <b/>
            <sz val="9"/>
            <rFont val="ＭＳ Ｐゴシック"/>
            <family val="0"/>
          </rPr>
          <t>t:</t>
        </r>
        <r>
          <rPr>
            <sz val="9"/>
            <rFont val="ＭＳ Ｐゴシック"/>
            <family val="0"/>
          </rPr>
          <t xml:space="preserve">
勝ち数のカウント
</t>
        </r>
      </text>
    </comment>
    <comment ref="U6" authorId="0">
      <text>
        <r>
          <rPr>
            <b/>
            <sz val="9"/>
            <rFont val="ＭＳ Ｐゴシック"/>
            <family val="0"/>
          </rPr>
          <t>t:</t>
        </r>
        <r>
          <rPr>
            <sz val="9"/>
            <rFont val="ＭＳ Ｐゴシック"/>
            <family val="0"/>
          </rPr>
          <t xml:space="preserve">
勝ち点</t>
        </r>
      </text>
    </comment>
    <comment ref="AD5" authorId="0">
      <text>
        <r>
          <rPr>
            <b/>
            <sz val="9"/>
            <rFont val="ＭＳ Ｐゴシック"/>
            <family val="0"/>
          </rPr>
          <t>t:</t>
        </r>
        <r>
          <rPr>
            <sz val="9"/>
            <rFont val="ＭＳ Ｐゴシック"/>
            <family val="0"/>
          </rPr>
          <t xml:space="preserve">
勝ち数のカウント
</t>
        </r>
      </text>
    </comment>
    <comment ref="AD6" authorId="0">
      <text>
        <r>
          <rPr>
            <b/>
            <sz val="9"/>
            <rFont val="ＭＳ Ｐゴシック"/>
            <family val="0"/>
          </rPr>
          <t>t:</t>
        </r>
        <r>
          <rPr>
            <sz val="9"/>
            <rFont val="ＭＳ Ｐゴシック"/>
            <family val="0"/>
          </rPr>
          <t xml:space="preserve">
勝ち点</t>
        </r>
      </text>
    </comment>
    <comment ref="AM5" authorId="0">
      <text>
        <r>
          <rPr>
            <b/>
            <sz val="9"/>
            <rFont val="ＭＳ Ｐゴシック"/>
            <family val="0"/>
          </rPr>
          <t>t:</t>
        </r>
        <r>
          <rPr>
            <sz val="9"/>
            <rFont val="ＭＳ Ｐゴシック"/>
            <family val="0"/>
          </rPr>
          <t xml:space="preserve">
勝ち数のカウント
</t>
        </r>
      </text>
    </comment>
    <comment ref="AM6" authorId="0">
      <text>
        <r>
          <rPr>
            <b/>
            <sz val="9"/>
            <rFont val="ＭＳ Ｐゴシック"/>
            <family val="0"/>
          </rPr>
          <t>t:</t>
        </r>
        <r>
          <rPr>
            <sz val="9"/>
            <rFont val="ＭＳ Ｐゴシック"/>
            <family val="0"/>
          </rPr>
          <t xml:space="preserve">
勝ち点</t>
        </r>
      </text>
    </comment>
    <comment ref="AV5" authorId="0">
      <text>
        <r>
          <rPr>
            <b/>
            <sz val="9"/>
            <rFont val="ＭＳ Ｐゴシック"/>
            <family val="0"/>
          </rPr>
          <t>t:</t>
        </r>
        <r>
          <rPr>
            <sz val="9"/>
            <rFont val="ＭＳ Ｐゴシック"/>
            <family val="0"/>
          </rPr>
          <t xml:space="preserve">
勝ち数のカウント
</t>
        </r>
      </text>
    </comment>
    <comment ref="AV6" authorId="0">
      <text>
        <r>
          <rPr>
            <b/>
            <sz val="9"/>
            <rFont val="ＭＳ Ｐゴシック"/>
            <family val="0"/>
          </rPr>
          <t>t:</t>
        </r>
        <r>
          <rPr>
            <sz val="9"/>
            <rFont val="ＭＳ Ｐゴシック"/>
            <family val="0"/>
          </rPr>
          <t xml:space="preserve">
勝ち点</t>
        </r>
      </text>
    </comment>
    <comment ref="BE5" authorId="0">
      <text>
        <r>
          <rPr>
            <b/>
            <sz val="9"/>
            <rFont val="ＭＳ Ｐゴシック"/>
            <family val="0"/>
          </rPr>
          <t>t:</t>
        </r>
        <r>
          <rPr>
            <sz val="9"/>
            <rFont val="ＭＳ Ｐゴシック"/>
            <family val="0"/>
          </rPr>
          <t xml:space="preserve">
勝ち数のカウント
</t>
        </r>
      </text>
    </comment>
    <comment ref="BE6" authorId="0">
      <text>
        <r>
          <rPr>
            <b/>
            <sz val="9"/>
            <rFont val="ＭＳ Ｐゴシック"/>
            <family val="0"/>
          </rPr>
          <t>t:</t>
        </r>
        <r>
          <rPr>
            <sz val="9"/>
            <rFont val="ＭＳ Ｐゴシック"/>
            <family val="0"/>
          </rPr>
          <t xml:space="preserve">
勝ち点</t>
        </r>
      </text>
    </comment>
    <comment ref="BN5" authorId="0">
      <text>
        <r>
          <rPr>
            <b/>
            <sz val="9"/>
            <rFont val="ＭＳ Ｐゴシック"/>
            <family val="0"/>
          </rPr>
          <t>t:</t>
        </r>
        <r>
          <rPr>
            <sz val="9"/>
            <rFont val="ＭＳ Ｐゴシック"/>
            <family val="0"/>
          </rPr>
          <t xml:space="preserve">
勝ち数のカウント
</t>
        </r>
      </text>
    </comment>
    <comment ref="BN6" authorId="0">
      <text>
        <r>
          <rPr>
            <b/>
            <sz val="9"/>
            <rFont val="ＭＳ Ｐゴシック"/>
            <family val="0"/>
          </rPr>
          <t>t:</t>
        </r>
        <r>
          <rPr>
            <sz val="9"/>
            <rFont val="ＭＳ Ｐゴシック"/>
            <family val="0"/>
          </rPr>
          <t xml:space="preserve">
勝ち点</t>
        </r>
      </text>
    </comment>
    <comment ref="BN12" authorId="0">
      <text>
        <r>
          <rPr>
            <b/>
            <sz val="9"/>
            <rFont val="ＭＳ Ｐゴシック"/>
            <family val="0"/>
          </rPr>
          <t>t:</t>
        </r>
        <r>
          <rPr>
            <sz val="9"/>
            <rFont val="ＭＳ Ｐゴシック"/>
            <family val="0"/>
          </rPr>
          <t xml:space="preserve">
勝ち数のカウント
</t>
        </r>
      </text>
    </comment>
    <comment ref="BN13" authorId="0">
      <text>
        <r>
          <rPr>
            <b/>
            <sz val="9"/>
            <rFont val="ＭＳ Ｐゴシック"/>
            <family val="0"/>
          </rPr>
          <t>t:</t>
        </r>
        <r>
          <rPr>
            <sz val="9"/>
            <rFont val="ＭＳ Ｐゴシック"/>
            <family val="0"/>
          </rPr>
          <t xml:space="preserve">
勝ち点</t>
        </r>
      </text>
    </comment>
    <comment ref="BE12" authorId="0">
      <text>
        <r>
          <rPr>
            <b/>
            <sz val="9"/>
            <rFont val="ＭＳ Ｐゴシック"/>
            <family val="0"/>
          </rPr>
          <t>t:</t>
        </r>
        <r>
          <rPr>
            <sz val="9"/>
            <rFont val="ＭＳ Ｐゴシック"/>
            <family val="0"/>
          </rPr>
          <t xml:space="preserve">
勝ち数のカウント
</t>
        </r>
      </text>
    </comment>
    <comment ref="BE13" authorId="0">
      <text>
        <r>
          <rPr>
            <b/>
            <sz val="9"/>
            <rFont val="ＭＳ Ｐゴシック"/>
            <family val="0"/>
          </rPr>
          <t>t:</t>
        </r>
        <r>
          <rPr>
            <sz val="9"/>
            <rFont val="ＭＳ Ｐゴシック"/>
            <family val="0"/>
          </rPr>
          <t xml:space="preserve">
勝ち点</t>
        </r>
      </text>
    </comment>
    <comment ref="AV12" authorId="0">
      <text>
        <r>
          <rPr>
            <b/>
            <sz val="9"/>
            <rFont val="ＭＳ Ｐゴシック"/>
            <family val="0"/>
          </rPr>
          <t>t:</t>
        </r>
        <r>
          <rPr>
            <sz val="9"/>
            <rFont val="ＭＳ Ｐゴシック"/>
            <family val="0"/>
          </rPr>
          <t xml:space="preserve">
勝ち数のカウント
</t>
        </r>
      </text>
    </comment>
    <comment ref="AV13" authorId="0">
      <text>
        <r>
          <rPr>
            <b/>
            <sz val="9"/>
            <rFont val="ＭＳ Ｐゴシック"/>
            <family val="0"/>
          </rPr>
          <t>t:</t>
        </r>
        <r>
          <rPr>
            <sz val="9"/>
            <rFont val="ＭＳ Ｐゴシック"/>
            <family val="0"/>
          </rPr>
          <t xml:space="preserve">
勝ち点</t>
        </r>
      </text>
    </comment>
    <comment ref="AM12" authorId="0">
      <text>
        <r>
          <rPr>
            <b/>
            <sz val="9"/>
            <rFont val="ＭＳ Ｐゴシック"/>
            <family val="0"/>
          </rPr>
          <t>t:</t>
        </r>
        <r>
          <rPr>
            <sz val="9"/>
            <rFont val="ＭＳ Ｐゴシック"/>
            <family val="0"/>
          </rPr>
          <t xml:space="preserve">
勝ち数のカウント
</t>
        </r>
      </text>
    </comment>
    <comment ref="AM13" authorId="0">
      <text>
        <r>
          <rPr>
            <b/>
            <sz val="9"/>
            <rFont val="ＭＳ Ｐゴシック"/>
            <family val="0"/>
          </rPr>
          <t>t:</t>
        </r>
        <r>
          <rPr>
            <sz val="9"/>
            <rFont val="ＭＳ Ｐゴシック"/>
            <family val="0"/>
          </rPr>
          <t xml:space="preserve">
勝ち点</t>
        </r>
      </text>
    </comment>
    <comment ref="AD12" authorId="0">
      <text>
        <r>
          <rPr>
            <b/>
            <sz val="9"/>
            <rFont val="ＭＳ Ｐゴシック"/>
            <family val="0"/>
          </rPr>
          <t>t:</t>
        </r>
        <r>
          <rPr>
            <sz val="9"/>
            <rFont val="ＭＳ Ｐゴシック"/>
            <family val="0"/>
          </rPr>
          <t xml:space="preserve">
勝ち数のカウント
</t>
        </r>
      </text>
    </comment>
    <comment ref="AD13" authorId="0">
      <text>
        <r>
          <rPr>
            <b/>
            <sz val="9"/>
            <rFont val="ＭＳ Ｐゴシック"/>
            <family val="0"/>
          </rPr>
          <t>t:</t>
        </r>
        <r>
          <rPr>
            <sz val="9"/>
            <rFont val="ＭＳ Ｐゴシック"/>
            <family val="0"/>
          </rPr>
          <t xml:space="preserve">
勝ち点</t>
        </r>
      </text>
    </comment>
    <comment ref="U12" authorId="0">
      <text>
        <r>
          <rPr>
            <b/>
            <sz val="9"/>
            <rFont val="ＭＳ Ｐゴシック"/>
            <family val="0"/>
          </rPr>
          <t>t:</t>
        </r>
        <r>
          <rPr>
            <sz val="9"/>
            <rFont val="ＭＳ Ｐゴシック"/>
            <family val="0"/>
          </rPr>
          <t xml:space="preserve">
勝ち数のカウント
</t>
        </r>
      </text>
    </comment>
    <comment ref="U13" authorId="0">
      <text>
        <r>
          <rPr>
            <b/>
            <sz val="9"/>
            <rFont val="ＭＳ Ｐゴシック"/>
            <family val="0"/>
          </rPr>
          <t>t:</t>
        </r>
        <r>
          <rPr>
            <sz val="9"/>
            <rFont val="ＭＳ Ｐゴシック"/>
            <family val="0"/>
          </rPr>
          <t xml:space="preserve">
勝ち点</t>
        </r>
      </text>
    </comment>
    <comment ref="AD19" authorId="0">
      <text>
        <r>
          <rPr>
            <b/>
            <sz val="9"/>
            <rFont val="ＭＳ Ｐゴシック"/>
            <family val="0"/>
          </rPr>
          <t>t:</t>
        </r>
        <r>
          <rPr>
            <sz val="9"/>
            <rFont val="ＭＳ Ｐゴシック"/>
            <family val="0"/>
          </rPr>
          <t xml:space="preserve">
勝ち数のカウント
</t>
        </r>
      </text>
    </comment>
    <comment ref="AD20" authorId="0">
      <text>
        <r>
          <rPr>
            <b/>
            <sz val="9"/>
            <rFont val="ＭＳ Ｐゴシック"/>
            <family val="0"/>
          </rPr>
          <t>t:</t>
        </r>
        <r>
          <rPr>
            <sz val="9"/>
            <rFont val="ＭＳ Ｐゴシック"/>
            <family val="0"/>
          </rPr>
          <t xml:space="preserve">
勝ち点</t>
        </r>
      </text>
    </comment>
    <comment ref="AM19" authorId="0">
      <text>
        <r>
          <rPr>
            <b/>
            <sz val="9"/>
            <rFont val="ＭＳ Ｐゴシック"/>
            <family val="0"/>
          </rPr>
          <t>t:</t>
        </r>
        <r>
          <rPr>
            <sz val="9"/>
            <rFont val="ＭＳ Ｐゴシック"/>
            <family val="0"/>
          </rPr>
          <t xml:space="preserve">
勝ち数のカウント
</t>
        </r>
      </text>
    </comment>
    <comment ref="AM20" authorId="0">
      <text>
        <r>
          <rPr>
            <b/>
            <sz val="9"/>
            <rFont val="ＭＳ Ｐゴシック"/>
            <family val="0"/>
          </rPr>
          <t>t:</t>
        </r>
        <r>
          <rPr>
            <sz val="9"/>
            <rFont val="ＭＳ Ｐゴシック"/>
            <family val="0"/>
          </rPr>
          <t xml:space="preserve">
勝ち点</t>
        </r>
      </text>
    </comment>
    <comment ref="AV19" authorId="0">
      <text>
        <r>
          <rPr>
            <b/>
            <sz val="9"/>
            <rFont val="ＭＳ Ｐゴシック"/>
            <family val="0"/>
          </rPr>
          <t>t:</t>
        </r>
        <r>
          <rPr>
            <sz val="9"/>
            <rFont val="ＭＳ Ｐゴシック"/>
            <family val="0"/>
          </rPr>
          <t xml:space="preserve">
勝ち数のカウント
</t>
        </r>
      </text>
    </comment>
    <comment ref="AV20" authorId="0">
      <text>
        <r>
          <rPr>
            <b/>
            <sz val="9"/>
            <rFont val="ＭＳ Ｐゴシック"/>
            <family val="0"/>
          </rPr>
          <t>t:</t>
        </r>
        <r>
          <rPr>
            <sz val="9"/>
            <rFont val="ＭＳ Ｐゴシック"/>
            <family val="0"/>
          </rPr>
          <t xml:space="preserve">
勝ち点</t>
        </r>
      </text>
    </comment>
    <comment ref="BE19" authorId="0">
      <text>
        <r>
          <rPr>
            <b/>
            <sz val="9"/>
            <rFont val="ＭＳ Ｐゴシック"/>
            <family val="0"/>
          </rPr>
          <t>t:</t>
        </r>
        <r>
          <rPr>
            <sz val="9"/>
            <rFont val="ＭＳ Ｐゴシック"/>
            <family val="0"/>
          </rPr>
          <t xml:space="preserve">
勝ち数のカウント
</t>
        </r>
      </text>
    </comment>
    <comment ref="BE20" authorId="0">
      <text>
        <r>
          <rPr>
            <b/>
            <sz val="9"/>
            <rFont val="ＭＳ Ｐゴシック"/>
            <family val="0"/>
          </rPr>
          <t>t:</t>
        </r>
        <r>
          <rPr>
            <sz val="9"/>
            <rFont val="ＭＳ Ｐゴシック"/>
            <family val="0"/>
          </rPr>
          <t xml:space="preserve">
勝ち点</t>
        </r>
      </text>
    </comment>
    <comment ref="BN19" authorId="0">
      <text>
        <r>
          <rPr>
            <b/>
            <sz val="9"/>
            <rFont val="ＭＳ Ｐゴシック"/>
            <family val="0"/>
          </rPr>
          <t>t:</t>
        </r>
        <r>
          <rPr>
            <sz val="9"/>
            <rFont val="ＭＳ Ｐゴシック"/>
            <family val="0"/>
          </rPr>
          <t xml:space="preserve">
勝ち数のカウント
</t>
        </r>
      </text>
    </comment>
    <comment ref="BN20" authorId="0">
      <text>
        <r>
          <rPr>
            <b/>
            <sz val="9"/>
            <rFont val="ＭＳ Ｐゴシック"/>
            <family val="0"/>
          </rPr>
          <t>t:</t>
        </r>
        <r>
          <rPr>
            <sz val="9"/>
            <rFont val="ＭＳ Ｐゴシック"/>
            <family val="0"/>
          </rPr>
          <t xml:space="preserve">
勝ち点</t>
        </r>
      </text>
    </comment>
    <comment ref="BN26" authorId="0">
      <text>
        <r>
          <rPr>
            <b/>
            <sz val="9"/>
            <rFont val="ＭＳ Ｐゴシック"/>
            <family val="0"/>
          </rPr>
          <t>t:</t>
        </r>
        <r>
          <rPr>
            <sz val="9"/>
            <rFont val="ＭＳ Ｐゴシック"/>
            <family val="0"/>
          </rPr>
          <t xml:space="preserve">
勝ち数のカウント
</t>
        </r>
      </text>
    </comment>
    <comment ref="BN27" authorId="0">
      <text>
        <r>
          <rPr>
            <b/>
            <sz val="9"/>
            <rFont val="ＭＳ Ｐゴシック"/>
            <family val="0"/>
          </rPr>
          <t>t:</t>
        </r>
        <r>
          <rPr>
            <sz val="9"/>
            <rFont val="ＭＳ Ｐゴシック"/>
            <family val="0"/>
          </rPr>
          <t xml:space="preserve">
勝ち点</t>
        </r>
      </text>
    </comment>
    <comment ref="BE26" authorId="0">
      <text>
        <r>
          <rPr>
            <b/>
            <sz val="9"/>
            <rFont val="ＭＳ Ｐゴシック"/>
            <family val="0"/>
          </rPr>
          <t>t:</t>
        </r>
        <r>
          <rPr>
            <sz val="9"/>
            <rFont val="ＭＳ Ｐゴシック"/>
            <family val="0"/>
          </rPr>
          <t xml:space="preserve">
勝ち数のカウント
</t>
        </r>
      </text>
    </comment>
    <comment ref="BE27" authorId="0">
      <text>
        <r>
          <rPr>
            <b/>
            <sz val="9"/>
            <rFont val="ＭＳ Ｐゴシック"/>
            <family val="0"/>
          </rPr>
          <t>t:</t>
        </r>
        <r>
          <rPr>
            <sz val="9"/>
            <rFont val="ＭＳ Ｐゴシック"/>
            <family val="0"/>
          </rPr>
          <t xml:space="preserve">
勝ち点</t>
        </r>
      </text>
    </comment>
    <comment ref="AV26" authorId="0">
      <text>
        <r>
          <rPr>
            <b/>
            <sz val="9"/>
            <rFont val="ＭＳ Ｐゴシック"/>
            <family val="0"/>
          </rPr>
          <t>t:</t>
        </r>
        <r>
          <rPr>
            <sz val="9"/>
            <rFont val="ＭＳ Ｐゴシック"/>
            <family val="0"/>
          </rPr>
          <t xml:space="preserve">
勝ち数のカウント
</t>
        </r>
      </text>
    </comment>
    <comment ref="AV27" authorId="0">
      <text>
        <r>
          <rPr>
            <b/>
            <sz val="9"/>
            <rFont val="ＭＳ Ｐゴシック"/>
            <family val="0"/>
          </rPr>
          <t>t:</t>
        </r>
        <r>
          <rPr>
            <sz val="9"/>
            <rFont val="ＭＳ Ｐゴシック"/>
            <family val="0"/>
          </rPr>
          <t xml:space="preserve">
勝ち点</t>
        </r>
      </text>
    </comment>
    <comment ref="AM26" authorId="0">
      <text>
        <r>
          <rPr>
            <b/>
            <sz val="9"/>
            <rFont val="ＭＳ Ｐゴシック"/>
            <family val="0"/>
          </rPr>
          <t>t:</t>
        </r>
        <r>
          <rPr>
            <sz val="9"/>
            <rFont val="ＭＳ Ｐゴシック"/>
            <family val="0"/>
          </rPr>
          <t xml:space="preserve">
勝ち数のカウント
</t>
        </r>
      </text>
    </comment>
    <comment ref="AM27" authorId="0">
      <text>
        <r>
          <rPr>
            <b/>
            <sz val="9"/>
            <rFont val="ＭＳ Ｐゴシック"/>
            <family val="0"/>
          </rPr>
          <t>t:</t>
        </r>
        <r>
          <rPr>
            <sz val="9"/>
            <rFont val="ＭＳ Ｐゴシック"/>
            <family val="0"/>
          </rPr>
          <t xml:space="preserve">
勝ち点</t>
        </r>
      </text>
    </comment>
    <comment ref="AV33" authorId="0">
      <text>
        <r>
          <rPr>
            <b/>
            <sz val="9"/>
            <rFont val="ＭＳ Ｐゴシック"/>
            <family val="0"/>
          </rPr>
          <t>t:</t>
        </r>
        <r>
          <rPr>
            <sz val="9"/>
            <rFont val="ＭＳ Ｐゴシック"/>
            <family val="0"/>
          </rPr>
          <t xml:space="preserve">
勝ち数のカウント
</t>
        </r>
      </text>
    </comment>
    <comment ref="AV34" authorId="0">
      <text>
        <r>
          <rPr>
            <b/>
            <sz val="9"/>
            <rFont val="ＭＳ Ｐゴシック"/>
            <family val="0"/>
          </rPr>
          <t>t:</t>
        </r>
        <r>
          <rPr>
            <sz val="9"/>
            <rFont val="ＭＳ Ｐゴシック"/>
            <family val="0"/>
          </rPr>
          <t xml:space="preserve">
勝ち点</t>
        </r>
      </text>
    </comment>
    <comment ref="BE33" authorId="0">
      <text>
        <r>
          <rPr>
            <b/>
            <sz val="9"/>
            <rFont val="ＭＳ Ｐゴシック"/>
            <family val="0"/>
          </rPr>
          <t>t:</t>
        </r>
        <r>
          <rPr>
            <sz val="9"/>
            <rFont val="ＭＳ Ｐゴシック"/>
            <family val="0"/>
          </rPr>
          <t xml:space="preserve">
勝ち数のカウント
</t>
        </r>
      </text>
    </comment>
    <comment ref="BE34" authorId="0">
      <text>
        <r>
          <rPr>
            <b/>
            <sz val="9"/>
            <rFont val="ＭＳ Ｐゴシック"/>
            <family val="0"/>
          </rPr>
          <t>t:</t>
        </r>
        <r>
          <rPr>
            <sz val="9"/>
            <rFont val="ＭＳ Ｐゴシック"/>
            <family val="0"/>
          </rPr>
          <t xml:space="preserve">
勝ち点</t>
        </r>
      </text>
    </comment>
    <comment ref="BN33" authorId="0">
      <text>
        <r>
          <rPr>
            <b/>
            <sz val="9"/>
            <rFont val="ＭＳ Ｐゴシック"/>
            <family val="0"/>
          </rPr>
          <t>t:</t>
        </r>
        <r>
          <rPr>
            <sz val="9"/>
            <rFont val="ＭＳ Ｐゴシック"/>
            <family val="0"/>
          </rPr>
          <t xml:space="preserve">
勝ち数のカウント
</t>
        </r>
      </text>
    </comment>
    <comment ref="BN34" authorId="0">
      <text>
        <r>
          <rPr>
            <b/>
            <sz val="9"/>
            <rFont val="ＭＳ Ｐゴシック"/>
            <family val="0"/>
          </rPr>
          <t>t:</t>
        </r>
        <r>
          <rPr>
            <sz val="9"/>
            <rFont val="ＭＳ Ｐゴシック"/>
            <family val="0"/>
          </rPr>
          <t xml:space="preserve">
勝ち点</t>
        </r>
      </text>
    </comment>
    <comment ref="BN40" authorId="0">
      <text>
        <r>
          <rPr>
            <b/>
            <sz val="9"/>
            <rFont val="ＭＳ Ｐゴシック"/>
            <family val="0"/>
          </rPr>
          <t>t:</t>
        </r>
        <r>
          <rPr>
            <sz val="9"/>
            <rFont val="ＭＳ Ｐゴシック"/>
            <family val="0"/>
          </rPr>
          <t xml:space="preserve">
勝ち数のカウント
</t>
        </r>
      </text>
    </comment>
    <comment ref="BN41" authorId="0">
      <text>
        <r>
          <rPr>
            <b/>
            <sz val="9"/>
            <rFont val="ＭＳ Ｐゴシック"/>
            <family val="0"/>
          </rPr>
          <t>t:</t>
        </r>
        <r>
          <rPr>
            <sz val="9"/>
            <rFont val="ＭＳ Ｐゴシック"/>
            <family val="0"/>
          </rPr>
          <t xml:space="preserve">
勝ち点</t>
        </r>
      </text>
    </comment>
    <comment ref="BE40" authorId="0">
      <text>
        <r>
          <rPr>
            <b/>
            <sz val="9"/>
            <rFont val="ＭＳ Ｐゴシック"/>
            <family val="0"/>
          </rPr>
          <t>t:</t>
        </r>
        <r>
          <rPr>
            <sz val="9"/>
            <rFont val="ＭＳ Ｐゴシック"/>
            <family val="0"/>
          </rPr>
          <t xml:space="preserve">
勝ち数のカウント
</t>
        </r>
      </text>
    </comment>
    <comment ref="BE41" authorId="0">
      <text>
        <r>
          <rPr>
            <b/>
            <sz val="9"/>
            <rFont val="ＭＳ Ｐゴシック"/>
            <family val="0"/>
          </rPr>
          <t>t:</t>
        </r>
        <r>
          <rPr>
            <sz val="9"/>
            <rFont val="ＭＳ Ｐゴシック"/>
            <family val="0"/>
          </rPr>
          <t xml:space="preserve">
勝ち点</t>
        </r>
      </text>
    </comment>
    <comment ref="BN47" authorId="0">
      <text>
        <r>
          <rPr>
            <b/>
            <sz val="9"/>
            <rFont val="ＭＳ Ｐゴシック"/>
            <family val="0"/>
          </rPr>
          <t>t:</t>
        </r>
        <r>
          <rPr>
            <sz val="9"/>
            <rFont val="ＭＳ Ｐゴシック"/>
            <family val="0"/>
          </rPr>
          <t xml:space="preserve">
勝ち数のカウント
</t>
        </r>
      </text>
    </comment>
    <comment ref="BN48" authorId="0">
      <text>
        <r>
          <rPr>
            <b/>
            <sz val="9"/>
            <rFont val="ＭＳ Ｐゴシック"/>
            <family val="0"/>
          </rPr>
          <t>t:</t>
        </r>
        <r>
          <rPr>
            <sz val="9"/>
            <rFont val="ＭＳ Ｐゴシック"/>
            <family val="0"/>
          </rPr>
          <t xml:space="preserve">
勝ち点</t>
        </r>
      </text>
    </comment>
    <comment ref="C12" authorId="0">
      <text>
        <r>
          <rPr>
            <b/>
            <sz val="9"/>
            <rFont val="ＭＳ Ｐゴシック"/>
            <family val="0"/>
          </rPr>
          <t>t:</t>
        </r>
        <r>
          <rPr>
            <sz val="9"/>
            <rFont val="ＭＳ Ｐゴシック"/>
            <family val="0"/>
          </rPr>
          <t xml:space="preserve">
勝ち数のカウント
</t>
        </r>
      </text>
    </comment>
    <comment ref="C13" authorId="0">
      <text>
        <r>
          <rPr>
            <b/>
            <sz val="9"/>
            <rFont val="ＭＳ Ｐゴシック"/>
            <family val="0"/>
          </rPr>
          <t>t:</t>
        </r>
        <r>
          <rPr>
            <sz val="9"/>
            <rFont val="ＭＳ Ｐゴシック"/>
            <family val="0"/>
          </rPr>
          <t xml:space="preserve">
勝ち点</t>
        </r>
      </text>
    </comment>
    <comment ref="C19" authorId="0">
      <text>
        <r>
          <rPr>
            <b/>
            <sz val="9"/>
            <rFont val="ＭＳ Ｐゴシック"/>
            <family val="0"/>
          </rPr>
          <t>t:</t>
        </r>
        <r>
          <rPr>
            <sz val="9"/>
            <rFont val="ＭＳ Ｐゴシック"/>
            <family val="0"/>
          </rPr>
          <t xml:space="preserve">
勝ち数のカウント
</t>
        </r>
      </text>
    </comment>
    <comment ref="C20" authorId="0">
      <text>
        <r>
          <rPr>
            <b/>
            <sz val="9"/>
            <rFont val="ＭＳ Ｐゴシック"/>
            <family val="0"/>
          </rPr>
          <t>t:</t>
        </r>
        <r>
          <rPr>
            <sz val="9"/>
            <rFont val="ＭＳ Ｐゴシック"/>
            <family val="0"/>
          </rPr>
          <t xml:space="preserve">
勝ち点</t>
        </r>
      </text>
    </comment>
    <comment ref="C26" authorId="0">
      <text>
        <r>
          <rPr>
            <b/>
            <sz val="9"/>
            <rFont val="ＭＳ Ｐゴシック"/>
            <family val="0"/>
          </rPr>
          <t>t:</t>
        </r>
        <r>
          <rPr>
            <sz val="9"/>
            <rFont val="ＭＳ Ｐゴシック"/>
            <family val="0"/>
          </rPr>
          <t xml:space="preserve">
勝ち数のカウント
</t>
        </r>
      </text>
    </comment>
    <comment ref="C27" authorId="0">
      <text>
        <r>
          <rPr>
            <b/>
            <sz val="9"/>
            <rFont val="ＭＳ Ｐゴシック"/>
            <family val="0"/>
          </rPr>
          <t>t:</t>
        </r>
        <r>
          <rPr>
            <sz val="9"/>
            <rFont val="ＭＳ Ｐゴシック"/>
            <family val="0"/>
          </rPr>
          <t xml:space="preserve">
勝ち点</t>
        </r>
      </text>
    </comment>
    <comment ref="C33" authorId="0">
      <text>
        <r>
          <rPr>
            <b/>
            <sz val="9"/>
            <rFont val="ＭＳ Ｐゴシック"/>
            <family val="0"/>
          </rPr>
          <t>t:</t>
        </r>
        <r>
          <rPr>
            <sz val="9"/>
            <rFont val="ＭＳ Ｐゴシック"/>
            <family val="0"/>
          </rPr>
          <t xml:space="preserve">
勝ち数のカウント
</t>
        </r>
      </text>
    </comment>
    <comment ref="C34" authorId="0">
      <text>
        <r>
          <rPr>
            <b/>
            <sz val="9"/>
            <rFont val="ＭＳ Ｐゴシック"/>
            <family val="0"/>
          </rPr>
          <t>t:</t>
        </r>
        <r>
          <rPr>
            <sz val="9"/>
            <rFont val="ＭＳ Ｐゴシック"/>
            <family val="0"/>
          </rPr>
          <t xml:space="preserve">
勝ち点</t>
        </r>
      </text>
    </comment>
    <comment ref="C40" authorId="0">
      <text>
        <r>
          <rPr>
            <b/>
            <sz val="9"/>
            <rFont val="ＭＳ Ｐゴシック"/>
            <family val="0"/>
          </rPr>
          <t>t:</t>
        </r>
        <r>
          <rPr>
            <sz val="9"/>
            <rFont val="ＭＳ Ｐゴシック"/>
            <family val="0"/>
          </rPr>
          <t xml:space="preserve">
勝ち数のカウント
</t>
        </r>
      </text>
    </comment>
    <comment ref="C41" authorId="0">
      <text>
        <r>
          <rPr>
            <b/>
            <sz val="9"/>
            <rFont val="ＭＳ Ｐゴシック"/>
            <family val="0"/>
          </rPr>
          <t>t:</t>
        </r>
        <r>
          <rPr>
            <sz val="9"/>
            <rFont val="ＭＳ Ｐゴシック"/>
            <family val="0"/>
          </rPr>
          <t xml:space="preserve">
勝ち点</t>
        </r>
      </text>
    </comment>
    <comment ref="C47" authorId="0">
      <text>
        <r>
          <rPr>
            <b/>
            <sz val="9"/>
            <rFont val="ＭＳ Ｐゴシック"/>
            <family val="0"/>
          </rPr>
          <t>t:</t>
        </r>
        <r>
          <rPr>
            <sz val="9"/>
            <rFont val="ＭＳ Ｐゴシック"/>
            <family val="0"/>
          </rPr>
          <t xml:space="preserve">
勝ち数のカウント
</t>
        </r>
      </text>
    </comment>
    <comment ref="C48" authorId="0">
      <text>
        <r>
          <rPr>
            <b/>
            <sz val="9"/>
            <rFont val="ＭＳ Ｐゴシック"/>
            <family val="0"/>
          </rPr>
          <t>t:</t>
        </r>
        <r>
          <rPr>
            <sz val="9"/>
            <rFont val="ＭＳ Ｐゴシック"/>
            <family val="0"/>
          </rPr>
          <t xml:space="preserve">
勝ち点</t>
        </r>
      </text>
    </comment>
    <comment ref="C54" authorId="0">
      <text>
        <r>
          <rPr>
            <b/>
            <sz val="9"/>
            <rFont val="ＭＳ Ｐゴシック"/>
            <family val="0"/>
          </rPr>
          <t>t:</t>
        </r>
        <r>
          <rPr>
            <sz val="9"/>
            <rFont val="ＭＳ Ｐゴシック"/>
            <family val="0"/>
          </rPr>
          <t xml:space="preserve">
勝ち数のカウント
</t>
        </r>
      </text>
    </comment>
    <comment ref="C55" authorId="0">
      <text>
        <r>
          <rPr>
            <b/>
            <sz val="9"/>
            <rFont val="ＭＳ Ｐゴシック"/>
            <family val="0"/>
          </rPr>
          <t>t:</t>
        </r>
        <r>
          <rPr>
            <sz val="9"/>
            <rFont val="ＭＳ Ｐゴシック"/>
            <family val="0"/>
          </rPr>
          <t xml:space="preserve">
勝ち点</t>
        </r>
      </text>
    </comment>
    <comment ref="L54" authorId="0">
      <text>
        <r>
          <rPr>
            <b/>
            <sz val="9"/>
            <rFont val="ＭＳ Ｐゴシック"/>
            <family val="0"/>
          </rPr>
          <t>t:</t>
        </r>
        <r>
          <rPr>
            <sz val="9"/>
            <rFont val="ＭＳ Ｐゴシック"/>
            <family val="0"/>
          </rPr>
          <t xml:space="preserve">
勝ち数のカウント
</t>
        </r>
      </text>
    </comment>
    <comment ref="L55" authorId="0">
      <text>
        <r>
          <rPr>
            <b/>
            <sz val="9"/>
            <rFont val="ＭＳ Ｐゴシック"/>
            <family val="0"/>
          </rPr>
          <t>t:</t>
        </r>
        <r>
          <rPr>
            <sz val="9"/>
            <rFont val="ＭＳ Ｐゴシック"/>
            <family val="0"/>
          </rPr>
          <t xml:space="preserve">
勝ち点</t>
        </r>
      </text>
    </comment>
    <comment ref="L47" authorId="0">
      <text>
        <r>
          <rPr>
            <b/>
            <sz val="9"/>
            <rFont val="ＭＳ Ｐゴシック"/>
            <family val="0"/>
          </rPr>
          <t>t:</t>
        </r>
        <r>
          <rPr>
            <sz val="9"/>
            <rFont val="ＭＳ Ｐゴシック"/>
            <family val="0"/>
          </rPr>
          <t xml:space="preserve">
勝ち数のカウント
</t>
        </r>
      </text>
    </comment>
    <comment ref="L48" authorId="0">
      <text>
        <r>
          <rPr>
            <b/>
            <sz val="9"/>
            <rFont val="ＭＳ Ｐゴシック"/>
            <family val="0"/>
          </rPr>
          <t>t:</t>
        </r>
        <r>
          <rPr>
            <sz val="9"/>
            <rFont val="ＭＳ Ｐゴシック"/>
            <family val="0"/>
          </rPr>
          <t xml:space="preserve">
勝ち点</t>
        </r>
      </text>
    </comment>
    <comment ref="L40" authorId="0">
      <text>
        <r>
          <rPr>
            <b/>
            <sz val="9"/>
            <rFont val="ＭＳ Ｐゴシック"/>
            <family val="0"/>
          </rPr>
          <t>t:</t>
        </r>
        <r>
          <rPr>
            <sz val="9"/>
            <rFont val="ＭＳ Ｐゴシック"/>
            <family val="0"/>
          </rPr>
          <t xml:space="preserve">
勝ち数のカウント
</t>
        </r>
      </text>
    </comment>
    <comment ref="L41" authorId="0">
      <text>
        <r>
          <rPr>
            <b/>
            <sz val="9"/>
            <rFont val="ＭＳ Ｐゴシック"/>
            <family val="0"/>
          </rPr>
          <t>t:</t>
        </r>
        <r>
          <rPr>
            <sz val="9"/>
            <rFont val="ＭＳ Ｐゴシック"/>
            <family val="0"/>
          </rPr>
          <t xml:space="preserve">
勝ち点</t>
        </r>
      </text>
    </comment>
    <comment ref="L33" authorId="0">
      <text>
        <r>
          <rPr>
            <b/>
            <sz val="9"/>
            <rFont val="ＭＳ Ｐゴシック"/>
            <family val="0"/>
          </rPr>
          <t>t:</t>
        </r>
        <r>
          <rPr>
            <sz val="9"/>
            <rFont val="ＭＳ Ｐゴシック"/>
            <family val="0"/>
          </rPr>
          <t xml:space="preserve">
勝ち数のカウント
</t>
        </r>
      </text>
    </comment>
    <comment ref="L34" authorId="0">
      <text>
        <r>
          <rPr>
            <b/>
            <sz val="9"/>
            <rFont val="ＭＳ Ｐゴシック"/>
            <family val="0"/>
          </rPr>
          <t>t:</t>
        </r>
        <r>
          <rPr>
            <sz val="9"/>
            <rFont val="ＭＳ Ｐゴシック"/>
            <family val="0"/>
          </rPr>
          <t xml:space="preserve">
勝ち点</t>
        </r>
      </text>
    </comment>
    <comment ref="L26" authorId="0">
      <text>
        <r>
          <rPr>
            <b/>
            <sz val="9"/>
            <rFont val="ＭＳ Ｐゴシック"/>
            <family val="0"/>
          </rPr>
          <t>t:</t>
        </r>
        <r>
          <rPr>
            <sz val="9"/>
            <rFont val="ＭＳ Ｐゴシック"/>
            <family val="0"/>
          </rPr>
          <t xml:space="preserve">
勝ち数のカウント
</t>
        </r>
      </text>
    </comment>
    <comment ref="L27" authorId="0">
      <text>
        <r>
          <rPr>
            <b/>
            <sz val="9"/>
            <rFont val="ＭＳ Ｐゴシック"/>
            <family val="0"/>
          </rPr>
          <t>t:</t>
        </r>
        <r>
          <rPr>
            <sz val="9"/>
            <rFont val="ＭＳ Ｐゴシック"/>
            <family val="0"/>
          </rPr>
          <t xml:space="preserve">
勝ち点</t>
        </r>
      </text>
    </comment>
    <comment ref="L19" authorId="0">
      <text>
        <r>
          <rPr>
            <b/>
            <sz val="9"/>
            <rFont val="ＭＳ Ｐゴシック"/>
            <family val="0"/>
          </rPr>
          <t>t:</t>
        </r>
        <r>
          <rPr>
            <sz val="9"/>
            <rFont val="ＭＳ Ｐゴシック"/>
            <family val="0"/>
          </rPr>
          <t xml:space="preserve">
勝ち数のカウント
</t>
        </r>
      </text>
    </comment>
    <comment ref="L20" authorId="0">
      <text>
        <r>
          <rPr>
            <b/>
            <sz val="9"/>
            <rFont val="ＭＳ Ｐゴシック"/>
            <family val="0"/>
          </rPr>
          <t>t:</t>
        </r>
        <r>
          <rPr>
            <sz val="9"/>
            <rFont val="ＭＳ Ｐゴシック"/>
            <family val="0"/>
          </rPr>
          <t xml:space="preserve">
勝ち点</t>
        </r>
      </text>
    </comment>
    <comment ref="U26" authorId="0">
      <text>
        <r>
          <rPr>
            <b/>
            <sz val="9"/>
            <rFont val="ＭＳ Ｐゴシック"/>
            <family val="0"/>
          </rPr>
          <t>t:</t>
        </r>
        <r>
          <rPr>
            <sz val="9"/>
            <rFont val="ＭＳ Ｐゴシック"/>
            <family val="0"/>
          </rPr>
          <t xml:space="preserve">
勝ち数のカウント
</t>
        </r>
      </text>
    </comment>
    <comment ref="U27" authorId="0">
      <text>
        <r>
          <rPr>
            <b/>
            <sz val="9"/>
            <rFont val="ＭＳ Ｐゴシック"/>
            <family val="0"/>
          </rPr>
          <t>t:</t>
        </r>
        <r>
          <rPr>
            <sz val="9"/>
            <rFont val="ＭＳ Ｐゴシック"/>
            <family val="0"/>
          </rPr>
          <t xml:space="preserve">
勝ち点</t>
        </r>
      </text>
    </comment>
    <comment ref="U33" authorId="0">
      <text>
        <r>
          <rPr>
            <b/>
            <sz val="9"/>
            <rFont val="ＭＳ Ｐゴシック"/>
            <family val="0"/>
          </rPr>
          <t>t:</t>
        </r>
        <r>
          <rPr>
            <sz val="9"/>
            <rFont val="ＭＳ Ｐゴシック"/>
            <family val="0"/>
          </rPr>
          <t xml:space="preserve">
勝ち数のカウント
</t>
        </r>
      </text>
    </comment>
    <comment ref="U34" authorId="0">
      <text>
        <r>
          <rPr>
            <b/>
            <sz val="9"/>
            <rFont val="ＭＳ Ｐゴシック"/>
            <family val="0"/>
          </rPr>
          <t>t:</t>
        </r>
        <r>
          <rPr>
            <sz val="9"/>
            <rFont val="ＭＳ Ｐゴシック"/>
            <family val="0"/>
          </rPr>
          <t xml:space="preserve">
勝ち点</t>
        </r>
      </text>
    </comment>
    <comment ref="U40" authorId="0">
      <text>
        <r>
          <rPr>
            <b/>
            <sz val="9"/>
            <rFont val="ＭＳ Ｐゴシック"/>
            <family val="0"/>
          </rPr>
          <t>t:</t>
        </r>
        <r>
          <rPr>
            <sz val="9"/>
            <rFont val="ＭＳ Ｐゴシック"/>
            <family val="0"/>
          </rPr>
          <t xml:space="preserve">
勝ち数のカウント
</t>
        </r>
      </text>
    </comment>
    <comment ref="U41" authorId="0">
      <text>
        <r>
          <rPr>
            <b/>
            <sz val="9"/>
            <rFont val="ＭＳ Ｐゴシック"/>
            <family val="0"/>
          </rPr>
          <t>t:</t>
        </r>
        <r>
          <rPr>
            <sz val="9"/>
            <rFont val="ＭＳ Ｐゴシック"/>
            <family val="0"/>
          </rPr>
          <t xml:space="preserve">
勝ち点</t>
        </r>
      </text>
    </comment>
    <comment ref="U47" authorId="0">
      <text>
        <r>
          <rPr>
            <b/>
            <sz val="9"/>
            <rFont val="ＭＳ Ｐゴシック"/>
            <family val="0"/>
          </rPr>
          <t>t:</t>
        </r>
        <r>
          <rPr>
            <sz val="9"/>
            <rFont val="ＭＳ Ｐゴシック"/>
            <family val="0"/>
          </rPr>
          <t xml:space="preserve">
勝ち数のカウント
</t>
        </r>
      </text>
    </comment>
    <comment ref="U48" authorId="0">
      <text>
        <r>
          <rPr>
            <b/>
            <sz val="9"/>
            <rFont val="ＭＳ Ｐゴシック"/>
            <family val="0"/>
          </rPr>
          <t>t:</t>
        </r>
        <r>
          <rPr>
            <sz val="9"/>
            <rFont val="ＭＳ Ｐゴシック"/>
            <family val="0"/>
          </rPr>
          <t xml:space="preserve">
勝ち点</t>
        </r>
      </text>
    </comment>
    <comment ref="U54" authorId="0">
      <text>
        <r>
          <rPr>
            <b/>
            <sz val="9"/>
            <rFont val="ＭＳ Ｐゴシック"/>
            <family val="0"/>
          </rPr>
          <t>t:</t>
        </r>
        <r>
          <rPr>
            <sz val="9"/>
            <rFont val="ＭＳ Ｐゴシック"/>
            <family val="0"/>
          </rPr>
          <t xml:space="preserve">
勝ち数のカウント
</t>
        </r>
      </text>
    </comment>
    <comment ref="U55" authorId="0">
      <text>
        <r>
          <rPr>
            <b/>
            <sz val="9"/>
            <rFont val="ＭＳ Ｐゴシック"/>
            <family val="0"/>
          </rPr>
          <t>t:</t>
        </r>
        <r>
          <rPr>
            <sz val="9"/>
            <rFont val="ＭＳ Ｐゴシック"/>
            <family val="0"/>
          </rPr>
          <t xml:space="preserve">
勝ち点</t>
        </r>
      </text>
    </comment>
    <comment ref="AD54" authorId="0">
      <text>
        <r>
          <rPr>
            <b/>
            <sz val="9"/>
            <rFont val="ＭＳ Ｐゴシック"/>
            <family val="0"/>
          </rPr>
          <t>t:</t>
        </r>
        <r>
          <rPr>
            <sz val="9"/>
            <rFont val="ＭＳ Ｐゴシック"/>
            <family val="0"/>
          </rPr>
          <t xml:space="preserve">
勝ち数のカウント
</t>
        </r>
      </text>
    </comment>
    <comment ref="AD55" authorId="0">
      <text>
        <r>
          <rPr>
            <b/>
            <sz val="9"/>
            <rFont val="ＭＳ Ｐゴシック"/>
            <family val="0"/>
          </rPr>
          <t>t:</t>
        </r>
        <r>
          <rPr>
            <sz val="9"/>
            <rFont val="ＭＳ Ｐゴシック"/>
            <family val="0"/>
          </rPr>
          <t xml:space="preserve">
勝ち点</t>
        </r>
      </text>
    </comment>
    <comment ref="AD47" authorId="0">
      <text>
        <r>
          <rPr>
            <b/>
            <sz val="9"/>
            <rFont val="ＭＳ Ｐゴシック"/>
            <family val="0"/>
          </rPr>
          <t>t:</t>
        </r>
        <r>
          <rPr>
            <sz val="9"/>
            <rFont val="ＭＳ Ｐゴシック"/>
            <family val="0"/>
          </rPr>
          <t xml:space="preserve">
勝ち数のカウント
</t>
        </r>
      </text>
    </comment>
    <comment ref="AD48" authorId="0">
      <text>
        <r>
          <rPr>
            <b/>
            <sz val="9"/>
            <rFont val="ＭＳ Ｐゴシック"/>
            <family val="0"/>
          </rPr>
          <t>t:</t>
        </r>
        <r>
          <rPr>
            <sz val="9"/>
            <rFont val="ＭＳ Ｐゴシック"/>
            <family val="0"/>
          </rPr>
          <t xml:space="preserve">
勝ち点</t>
        </r>
      </text>
    </comment>
    <comment ref="AD40" authorId="0">
      <text>
        <r>
          <rPr>
            <b/>
            <sz val="9"/>
            <rFont val="ＭＳ Ｐゴシック"/>
            <family val="0"/>
          </rPr>
          <t>t:</t>
        </r>
        <r>
          <rPr>
            <sz val="9"/>
            <rFont val="ＭＳ Ｐゴシック"/>
            <family val="0"/>
          </rPr>
          <t xml:space="preserve">
勝ち数のカウント
</t>
        </r>
      </text>
    </comment>
    <comment ref="AD41" authorId="0">
      <text>
        <r>
          <rPr>
            <b/>
            <sz val="9"/>
            <rFont val="ＭＳ Ｐゴシック"/>
            <family val="0"/>
          </rPr>
          <t>t:</t>
        </r>
        <r>
          <rPr>
            <sz val="9"/>
            <rFont val="ＭＳ Ｐゴシック"/>
            <family val="0"/>
          </rPr>
          <t xml:space="preserve">
勝ち点</t>
        </r>
      </text>
    </comment>
    <comment ref="AD33" authorId="0">
      <text>
        <r>
          <rPr>
            <b/>
            <sz val="9"/>
            <rFont val="ＭＳ Ｐゴシック"/>
            <family val="0"/>
          </rPr>
          <t>t:</t>
        </r>
        <r>
          <rPr>
            <sz val="9"/>
            <rFont val="ＭＳ Ｐゴシック"/>
            <family val="0"/>
          </rPr>
          <t xml:space="preserve">
勝ち数のカウント
</t>
        </r>
      </text>
    </comment>
    <comment ref="AD34" authorId="0">
      <text>
        <r>
          <rPr>
            <b/>
            <sz val="9"/>
            <rFont val="ＭＳ Ｐゴシック"/>
            <family val="0"/>
          </rPr>
          <t>t:</t>
        </r>
        <r>
          <rPr>
            <sz val="9"/>
            <rFont val="ＭＳ Ｐゴシック"/>
            <family val="0"/>
          </rPr>
          <t xml:space="preserve">
勝ち点</t>
        </r>
      </text>
    </comment>
    <comment ref="AM40" authorId="0">
      <text>
        <r>
          <rPr>
            <b/>
            <sz val="9"/>
            <rFont val="ＭＳ Ｐゴシック"/>
            <family val="0"/>
          </rPr>
          <t>t:</t>
        </r>
        <r>
          <rPr>
            <sz val="9"/>
            <rFont val="ＭＳ Ｐゴシック"/>
            <family val="0"/>
          </rPr>
          <t xml:space="preserve">
勝ち数のカウント
</t>
        </r>
      </text>
    </comment>
    <comment ref="AM41" authorId="0">
      <text>
        <r>
          <rPr>
            <b/>
            <sz val="9"/>
            <rFont val="ＭＳ Ｐゴシック"/>
            <family val="0"/>
          </rPr>
          <t>t:</t>
        </r>
        <r>
          <rPr>
            <sz val="9"/>
            <rFont val="ＭＳ Ｐゴシック"/>
            <family val="0"/>
          </rPr>
          <t xml:space="preserve">
勝ち点</t>
        </r>
      </text>
    </comment>
    <comment ref="AM47" authorId="0">
      <text>
        <r>
          <rPr>
            <b/>
            <sz val="9"/>
            <rFont val="ＭＳ Ｐゴシック"/>
            <family val="0"/>
          </rPr>
          <t>t:</t>
        </r>
        <r>
          <rPr>
            <sz val="9"/>
            <rFont val="ＭＳ Ｐゴシック"/>
            <family val="0"/>
          </rPr>
          <t xml:space="preserve">
勝ち数のカウント
</t>
        </r>
      </text>
    </comment>
    <comment ref="AM48" authorId="0">
      <text>
        <r>
          <rPr>
            <b/>
            <sz val="9"/>
            <rFont val="ＭＳ Ｐゴシック"/>
            <family val="0"/>
          </rPr>
          <t>t:</t>
        </r>
        <r>
          <rPr>
            <sz val="9"/>
            <rFont val="ＭＳ Ｐゴシック"/>
            <family val="0"/>
          </rPr>
          <t xml:space="preserve">
勝ち点</t>
        </r>
      </text>
    </comment>
    <comment ref="AM54" authorId="0">
      <text>
        <r>
          <rPr>
            <b/>
            <sz val="9"/>
            <rFont val="ＭＳ Ｐゴシック"/>
            <family val="0"/>
          </rPr>
          <t>t:</t>
        </r>
        <r>
          <rPr>
            <sz val="9"/>
            <rFont val="ＭＳ Ｐゴシック"/>
            <family val="0"/>
          </rPr>
          <t xml:space="preserve">
勝ち数のカウント
</t>
        </r>
      </text>
    </comment>
    <comment ref="AM55" authorId="0">
      <text>
        <r>
          <rPr>
            <b/>
            <sz val="9"/>
            <rFont val="ＭＳ Ｐゴシック"/>
            <family val="0"/>
          </rPr>
          <t>t:</t>
        </r>
        <r>
          <rPr>
            <sz val="9"/>
            <rFont val="ＭＳ Ｐゴシック"/>
            <family val="0"/>
          </rPr>
          <t xml:space="preserve">
勝ち点</t>
        </r>
      </text>
    </comment>
    <comment ref="AV47" authorId="0">
      <text>
        <r>
          <rPr>
            <b/>
            <sz val="9"/>
            <rFont val="ＭＳ Ｐゴシック"/>
            <family val="0"/>
          </rPr>
          <t>t:</t>
        </r>
        <r>
          <rPr>
            <sz val="9"/>
            <rFont val="ＭＳ Ｐゴシック"/>
            <family val="0"/>
          </rPr>
          <t xml:space="preserve">
勝ち数のカウント
</t>
        </r>
      </text>
    </comment>
    <comment ref="AV48" authorId="0">
      <text>
        <r>
          <rPr>
            <b/>
            <sz val="9"/>
            <rFont val="ＭＳ Ｐゴシック"/>
            <family val="0"/>
          </rPr>
          <t>t:</t>
        </r>
        <r>
          <rPr>
            <sz val="9"/>
            <rFont val="ＭＳ Ｐゴシック"/>
            <family val="0"/>
          </rPr>
          <t xml:space="preserve">
勝ち点</t>
        </r>
      </text>
    </comment>
    <comment ref="AV54" authorId="0">
      <text>
        <r>
          <rPr>
            <b/>
            <sz val="9"/>
            <rFont val="ＭＳ Ｐゴシック"/>
            <family val="0"/>
          </rPr>
          <t>t:</t>
        </r>
        <r>
          <rPr>
            <sz val="9"/>
            <rFont val="ＭＳ Ｐゴシック"/>
            <family val="0"/>
          </rPr>
          <t xml:space="preserve">
勝ち数のカウント
</t>
        </r>
      </text>
    </comment>
    <comment ref="AV55" authorId="0">
      <text>
        <r>
          <rPr>
            <b/>
            <sz val="9"/>
            <rFont val="ＭＳ Ｐゴシック"/>
            <family val="0"/>
          </rPr>
          <t>t:</t>
        </r>
        <r>
          <rPr>
            <sz val="9"/>
            <rFont val="ＭＳ Ｐゴシック"/>
            <family val="0"/>
          </rPr>
          <t xml:space="preserve">
勝ち点</t>
        </r>
      </text>
    </comment>
    <comment ref="BE54" authorId="0">
      <text>
        <r>
          <rPr>
            <b/>
            <sz val="9"/>
            <rFont val="ＭＳ Ｐゴシック"/>
            <family val="0"/>
          </rPr>
          <t>t:</t>
        </r>
        <r>
          <rPr>
            <sz val="9"/>
            <rFont val="ＭＳ Ｐゴシック"/>
            <family val="0"/>
          </rPr>
          <t xml:space="preserve">
勝ち数のカウント
</t>
        </r>
      </text>
    </comment>
    <comment ref="BE55" authorId="0">
      <text>
        <r>
          <rPr>
            <b/>
            <sz val="9"/>
            <rFont val="ＭＳ Ｐゴシック"/>
            <family val="0"/>
          </rPr>
          <t>t:</t>
        </r>
        <r>
          <rPr>
            <sz val="9"/>
            <rFont val="ＭＳ Ｐゴシック"/>
            <family val="0"/>
          </rPr>
          <t xml:space="preserve">
勝ち点</t>
        </r>
      </text>
    </comment>
  </commentList>
</comments>
</file>

<file path=xl/comments6.xml><?xml version="1.0" encoding="utf-8"?>
<comments xmlns="http://schemas.openxmlformats.org/spreadsheetml/2006/main">
  <authors>
    <author>t</author>
    <author>三共油化</author>
  </authors>
  <commentList>
    <comment ref="L9" authorId="0">
      <text>
        <r>
          <rPr>
            <b/>
            <sz val="9"/>
            <rFont val="ＭＳ Ｐゴシック"/>
            <family val="0"/>
          </rPr>
          <t>t:</t>
        </r>
        <r>
          <rPr>
            <sz val="9"/>
            <rFont val="ＭＳ Ｐゴシック"/>
            <family val="0"/>
          </rPr>
          <t xml:space="preserve">
試合数のカウント
</t>
        </r>
      </text>
    </comment>
    <comment ref="T5" authorId="0">
      <text>
        <r>
          <rPr>
            <b/>
            <sz val="9"/>
            <rFont val="ＭＳ Ｐゴシック"/>
            <family val="0"/>
          </rPr>
          <t>t:</t>
        </r>
        <r>
          <rPr>
            <sz val="9"/>
            <rFont val="ＭＳ Ｐゴシック"/>
            <family val="0"/>
          </rPr>
          <t xml:space="preserve">
負け数のカウント
</t>
        </r>
      </text>
    </comment>
    <comment ref="L7" authorId="1">
      <text>
        <r>
          <rPr>
            <sz val="9"/>
            <rFont val="ＭＳ Ｐゴシック"/>
            <family val="0"/>
          </rPr>
          <t xml:space="preserve">総得点
</t>
        </r>
      </text>
    </comment>
    <comment ref="U7" authorId="1">
      <text>
        <r>
          <rPr>
            <sz val="9"/>
            <rFont val="ＭＳ Ｐゴシック"/>
            <family val="0"/>
          </rPr>
          <t xml:space="preserve">総得点
</t>
        </r>
      </text>
    </comment>
    <comment ref="AD7" authorId="1">
      <text>
        <r>
          <rPr>
            <sz val="9"/>
            <rFont val="ＭＳ Ｐゴシック"/>
            <family val="0"/>
          </rPr>
          <t xml:space="preserve">総得点
</t>
        </r>
      </text>
    </comment>
    <comment ref="AL7" authorId="1">
      <text>
        <r>
          <rPr>
            <b/>
            <sz val="9"/>
            <rFont val="ＭＳ Ｐゴシック"/>
            <family val="0"/>
          </rPr>
          <t xml:space="preserve">失点
</t>
        </r>
      </text>
    </comment>
    <comment ref="AC7" authorId="1">
      <text>
        <r>
          <rPr>
            <b/>
            <sz val="9"/>
            <rFont val="ＭＳ Ｐゴシック"/>
            <family val="0"/>
          </rPr>
          <t xml:space="preserve">失点
</t>
        </r>
      </text>
    </comment>
    <comment ref="T7" authorId="1">
      <text>
        <r>
          <rPr>
            <b/>
            <sz val="9"/>
            <rFont val="ＭＳ Ｐゴシック"/>
            <family val="0"/>
          </rPr>
          <t xml:space="preserve">失点
</t>
        </r>
      </text>
    </comment>
    <comment ref="U9" authorId="0">
      <text>
        <r>
          <rPr>
            <b/>
            <sz val="9"/>
            <rFont val="ＭＳ Ｐゴシック"/>
            <family val="0"/>
          </rPr>
          <t>t:</t>
        </r>
        <r>
          <rPr>
            <sz val="9"/>
            <rFont val="ＭＳ Ｐゴシック"/>
            <family val="0"/>
          </rPr>
          <t xml:space="preserve">
試合数のカウント
</t>
        </r>
      </text>
    </comment>
    <comment ref="AD9" authorId="0">
      <text>
        <r>
          <rPr>
            <b/>
            <sz val="9"/>
            <rFont val="ＭＳ Ｐゴシック"/>
            <family val="0"/>
          </rPr>
          <t>t:</t>
        </r>
        <r>
          <rPr>
            <sz val="9"/>
            <rFont val="ＭＳ Ｐゴシック"/>
            <family val="0"/>
          </rPr>
          <t xml:space="preserve">
試合数のカウント
</t>
        </r>
      </text>
    </comment>
    <comment ref="AC5" authorId="0">
      <text>
        <r>
          <rPr>
            <b/>
            <sz val="9"/>
            <rFont val="ＭＳ Ｐゴシック"/>
            <family val="0"/>
          </rPr>
          <t>t:</t>
        </r>
        <r>
          <rPr>
            <sz val="9"/>
            <rFont val="ＭＳ Ｐゴシック"/>
            <family val="0"/>
          </rPr>
          <t xml:space="preserve">
負け数のカウント
</t>
        </r>
      </text>
    </comment>
    <comment ref="AL5" authorId="0">
      <text>
        <r>
          <rPr>
            <b/>
            <sz val="9"/>
            <rFont val="ＭＳ Ｐゴシック"/>
            <family val="0"/>
          </rPr>
          <t>t:</t>
        </r>
        <r>
          <rPr>
            <sz val="9"/>
            <rFont val="ＭＳ Ｐゴシック"/>
            <family val="0"/>
          </rPr>
          <t xml:space="preserve">
負け数のカウント
</t>
        </r>
      </text>
    </comment>
    <comment ref="AL12" authorId="0">
      <text>
        <r>
          <rPr>
            <b/>
            <sz val="9"/>
            <rFont val="ＭＳ Ｐゴシック"/>
            <family val="0"/>
          </rPr>
          <t>t:</t>
        </r>
        <r>
          <rPr>
            <sz val="9"/>
            <rFont val="ＭＳ Ｐゴシック"/>
            <family val="0"/>
          </rPr>
          <t xml:space="preserve">
負け数のカウント
</t>
        </r>
      </text>
    </comment>
    <comment ref="AC12" authorId="0">
      <text>
        <r>
          <rPr>
            <b/>
            <sz val="9"/>
            <rFont val="ＭＳ Ｐゴシック"/>
            <family val="0"/>
          </rPr>
          <t>t:</t>
        </r>
        <r>
          <rPr>
            <sz val="9"/>
            <rFont val="ＭＳ Ｐゴシック"/>
            <family val="0"/>
          </rPr>
          <t xml:space="preserve">
負け数のカウント
</t>
        </r>
      </text>
    </comment>
    <comment ref="K12" authorId="0">
      <text>
        <r>
          <rPr>
            <b/>
            <sz val="9"/>
            <rFont val="ＭＳ Ｐゴシック"/>
            <family val="0"/>
          </rPr>
          <t>t:</t>
        </r>
        <r>
          <rPr>
            <sz val="9"/>
            <rFont val="ＭＳ Ｐゴシック"/>
            <family val="0"/>
          </rPr>
          <t xml:space="preserve">
負け数のカウント
</t>
        </r>
      </text>
    </comment>
    <comment ref="K19" authorId="0">
      <text>
        <r>
          <rPr>
            <b/>
            <sz val="9"/>
            <rFont val="ＭＳ Ｐゴシック"/>
            <family val="0"/>
          </rPr>
          <t>t:</t>
        </r>
        <r>
          <rPr>
            <sz val="9"/>
            <rFont val="ＭＳ Ｐゴシック"/>
            <family val="0"/>
          </rPr>
          <t xml:space="preserve">
負け数のカウント
</t>
        </r>
      </text>
    </comment>
    <comment ref="T19" authorId="0">
      <text>
        <r>
          <rPr>
            <b/>
            <sz val="9"/>
            <rFont val="ＭＳ Ｐゴシック"/>
            <family val="0"/>
          </rPr>
          <t>t:</t>
        </r>
        <r>
          <rPr>
            <sz val="9"/>
            <rFont val="ＭＳ Ｐゴシック"/>
            <family val="0"/>
          </rPr>
          <t xml:space="preserve">
負け数のカウント
</t>
        </r>
      </text>
    </comment>
    <comment ref="AL19" authorId="0">
      <text>
        <r>
          <rPr>
            <b/>
            <sz val="9"/>
            <rFont val="ＭＳ Ｐゴシック"/>
            <family val="0"/>
          </rPr>
          <t>t:</t>
        </r>
        <r>
          <rPr>
            <sz val="9"/>
            <rFont val="ＭＳ Ｐゴシック"/>
            <family val="0"/>
          </rPr>
          <t xml:space="preserve">
負け数のカウント
</t>
        </r>
      </text>
    </comment>
    <comment ref="AC26" authorId="0">
      <text>
        <r>
          <rPr>
            <b/>
            <sz val="9"/>
            <rFont val="ＭＳ Ｐゴシック"/>
            <family val="0"/>
          </rPr>
          <t>t:</t>
        </r>
        <r>
          <rPr>
            <sz val="9"/>
            <rFont val="ＭＳ Ｐゴシック"/>
            <family val="0"/>
          </rPr>
          <t xml:space="preserve">
負け数のカウント
</t>
        </r>
      </text>
    </comment>
    <comment ref="T26" authorId="0">
      <text>
        <r>
          <rPr>
            <b/>
            <sz val="9"/>
            <rFont val="ＭＳ Ｐゴシック"/>
            <family val="0"/>
          </rPr>
          <t>t:</t>
        </r>
        <r>
          <rPr>
            <sz val="9"/>
            <rFont val="ＭＳ Ｐゴシック"/>
            <family val="0"/>
          </rPr>
          <t xml:space="preserve">
負け数のカウント
</t>
        </r>
      </text>
    </comment>
    <comment ref="K26" authorId="0">
      <text>
        <r>
          <rPr>
            <b/>
            <sz val="9"/>
            <rFont val="ＭＳ Ｐゴシック"/>
            <family val="0"/>
          </rPr>
          <t>t:</t>
        </r>
        <r>
          <rPr>
            <sz val="9"/>
            <rFont val="ＭＳ Ｐゴシック"/>
            <family val="0"/>
          </rPr>
          <t xml:space="preserve">
負け数のカウント
</t>
        </r>
      </text>
    </comment>
    <comment ref="T36" authorId="0">
      <text>
        <r>
          <rPr>
            <b/>
            <sz val="9"/>
            <rFont val="ＭＳ Ｐゴシック"/>
            <family val="0"/>
          </rPr>
          <t>t:</t>
        </r>
        <r>
          <rPr>
            <sz val="9"/>
            <rFont val="ＭＳ Ｐゴシック"/>
            <family val="0"/>
          </rPr>
          <t xml:space="preserve">
負け数のカウント
</t>
        </r>
      </text>
    </comment>
    <comment ref="AC36" authorId="0">
      <text>
        <r>
          <rPr>
            <b/>
            <sz val="9"/>
            <rFont val="ＭＳ Ｐゴシック"/>
            <family val="0"/>
          </rPr>
          <t>t:</t>
        </r>
        <r>
          <rPr>
            <sz val="9"/>
            <rFont val="ＭＳ Ｐゴシック"/>
            <family val="0"/>
          </rPr>
          <t xml:space="preserve">
負け数のカウント
</t>
        </r>
      </text>
    </comment>
    <comment ref="AL36" authorId="0">
      <text>
        <r>
          <rPr>
            <b/>
            <sz val="9"/>
            <rFont val="ＭＳ Ｐゴシック"/>
            <family val="0"/>
          </rPr>
          <t>t:</t>
        </r>
        <r>
          <rPr>
            <sz val="9"/>
            <rFont val="ＭＳ Ｐゴシック"/>
            <family val="0"/>
          </rPr>
          <t xml:space="preserve">
負け数のカウント
</t>
        </r>
      </text>
    </comment>
    <comment ref="L38" authorId="1">
      <text>
        <r>
          <rPr>
            <sz val="9"/>
            <rFont val="ＭＳ Ｐゴシック"/>
            <family val="0"/>
          </rPr>
          <t xml:space="preserve">総得点
</t>
        </r>
      </text>
    </comment>
    <comment ref="T38" authorId="1">
      <text>
        <r>
          <rPr>
            <b/>
            <sz val="9"/>
            <rFont val="ＭＳ Ｐゴシック"/>
            <family val="0"/>
          </rPr>
          <t xml:space="preserve">失点
</t>
        </r>
      </text>
    </comment>
    <comment ref="U38" authorId="1">
      <text>
        <r>
          <rPr>
            <sz val="9"/>
            <rFont val="ＭＳ Ｐゴシック"/>
            <family val="0"/>
          </rPr>
          <t xml:space="preserve">総得点
</t>
        </r>
      </text>
    </comment>
    <comment ref="AC38" authorId="1">
      <text>
        <r>
          <rPr>
            <b/>
            <sz val="9"/>
            <rFont val="ＭＳ Ｐゴシック"/>
            <family val="0"/>
          </rPr>
          <t xml:space="preserve">失点
</t>
        </r>
      </text>
    </comment>
    <comment ref="AD38" authorId="1">
      <text>
        <r>
          <rPr>
            <sz val="9"/>
            <rFont val="ＭＳ Ｐゴシック"/>
            <family val="0"/>
          </rPr>
          <t xml:space="preserve">総得点
</t>
        </r>
      </text>
    </comment>
    <comment ref="AL38" authorId="1">
      <text>
        <r>
          <rPr>
            <b/>
            <sz val="9"/>
            <rFont val="ＭＳ Ｐゴシック"/>
            <family val="0"/>
          </rPr>
          <t xml:space="preserve">失点
</t>
        </r>
      </text>
    </comment>
    <comment ref="L40" authorId="0">
      <text>
        <r>
          <rPr>
            <b/>
            <sz val="9"/>
            <rFont val="ＭＳ Ｐゴシック"/>
            <family val="0"/>
          </rPr>
          <t>t:</t>
        </r>
        <r>
          <rPr>
            <sz val="9"/>
            <rFont val="ＭＳ Ｐゴシック"/>
            <family val="0"/>
          </rPr>
          <t xml:space="preserve">
試合数のカウント
</t>
        </r>
      </text>
    </comment>
    <comment ref="U40" authorId="0">
      <text>
        <r>
          <rPr>
            <b/>
            <sz val="9"/>
            <rFont val="ＭＳ Ｐゴシック"/>
            <family val="0"/>
          </rPr>
          <t>t:</t>
        </r>
        <r>
          <rPr>
            <sz val="9"/>
            <rFont val="ＭＳ Ｐゴシック"/>
            <family val="0"/>
          </rPr>
          <t xml:space="preserve">
試合数のカウント
</t>
        </r>
      </text>
    </comment>
    <comment ref="AD40" authorId="0">
      <text>
        <r>
          <rPr>
            <b/>
            <sz val="9"/>
            <rFont val="ＭＳ Ｐゴシック"/>
            <family val="0"/>
          </rPr>
          <t>t:</t>
        </r>
        <r>
          <rPr>
            <sz val="9"/>
            <rFont val="ＭＳ Ｐゴシック"/>
            <family val="0"/>
          </rPr>
          <t xml:space="preserve">
試合数のカウント
</t>
        </r>
      </text>
    </comment>
    <comment ref="K43" authorId="0">
      <text>
        <r>
          <rPr>
            <b/>
            <sz val="9"/>
            <rFont val="ＭＳ Ｐゴシック"/>
            <family val="0"/>
          </rPr>
          <t>t:</t>
        </r>
        <r>
          <rPr>
            <sz val="9"/>
            <rFont val="ＭＳ Ｐゴシック"/>
            <family val="0"/>
          </rPr>
          <t xml:space="preserve">
負け数のカウント
</t>
        </r>
      </text>
    </comment>
    <comment ref="AC43" authorId="0">
      <text>
        <r>
          <rPr>
            <b/>
            <sz val="9"/>
            <rFont val="ＭＳ Ｐゴシック"/>
            <family val="0"/>
          </rPr>
          <t>t:</t>
        </r>
        <r>
          <rPr>
            <sz val="9"/>
            <rFont val="ＭＳ Ｐゴシック"/>
            <family val="0"/>
          </rPr>
          <t xml:space="preserve">
負け数のカウント
</t>
        </r>
      </text>
    </comment>
    <comment ref="AL43" authorId="0">
      <text>
        <r>
          <rPr>
            <b/>
            <sz val="9"/>
            <rFont val="ＭＳ Ｐゴシック"/>
            <family val="0"/>
          </rPr>
          <t>t:</t>
        </r>
        <r>
          <rPr>
            <sz val="9"/>
            <rFont val="ＭＳ Ｐゴシック"/>
            <family val="0"/>
          </rPr>
          <t xml:space="preserve">
負け数のカウント
</t>
        </r>
      </text>
    </comment>
    <comment ref="K50" authorId="0">
      <text>
        <r>
          <rPr>
            <b/>
            <sz val="9"/>
            <rFont val="ＭＳ Ｐゴシック"/>
            <family val="0"/>
          </rPr>
          <t>t:</t>
        </r>
        <r>
          <rPr>
            <sz val="9"/>
            <rFont val="ＭＳ Ｐゴシック"/>
            <family val="0"/>
          </rPr>
          <t xml:space="preserve">
負け数のカウント
</t>
        </r>
      </text>
    </comment>
    <comment ref="T50" authorId="0">
      <text>
        <r>
          <rPr>
            <b/>
            <sz val="9"/>
            <rFont val="ＭＳ Ｐゴシック"/>
            <family val="0"/>
          </rPr>
          <t>t:</t>
        </r>
        <r>
          <rPr>
            <sz val="9"/>
            <rFont val="ＭＳ Ｐゴシック"/>
            <family val="0"/>
          </rPr>
          <t xml:space="preserve">
負け数のカウント
</t>
        </r>
      </text>
    </comment>
    <comment ref="AL50" authorId="0">
      <text>
        <r>
          <rPr>
            <b/>
            <sz val="9"/>
            <rFont val="ＭＳ Ｐゴシック"/>
            <family val="0"/>
          </rPr>
          <t>t:</t>
        </r>
        <r>
          <rPr>
            <sz val="9"/>
            <rFont val="ＭＳ Ｐゴシック"/>
            <family val="0"/>
          </rPr>
          <t xml:space="preserve">
負け数のカウント
</t>
        </r>
      </text>
    </comment>
    <comment ref="K57" authorId="0">
      <text>
        <r>
          <rPr>
            <b/>
            <sz val="9"/>
            <rFont val="ＭＳ Ｐゴシック"/>
            <family val="0"/>
          </rPr>
          <t>t:</t>
        </r>
        <r>
          <rPr>
            <sz val="9"/>
            <rFont val="ＭＳ Ｐゴシック"/>
            <family val="0"/>
          </rPr>
          <t xml:space="preserve">
負け数のカウント
</t>
        </r>
      </text>
    </comment>
    <comment ref="T57" authorId="0">
      <text>
        <r>
          <rPr>
            <b/>
            <sz val="9"/>
            <rFont val="ＭＳ Ｐゴシック"/>
            <family val="0"/>
          </rPr>
          <t>t:</t>
        </r>
        <r>
          <rPr>
            <sz val="9"/>
            <rFont val="ＭＳ Ｐゴシック"/>
            <family val="0"/>
          </rPr>
          <t xml:space="preserve">
負け数のカウント
</t>
        </r>
      </text>
    </comment>
    <comment ref="AC57" authorId="0">
      <text>
        <r>
          <rPr>
            <b/>
            <sz val="9"/>
            <rFont val="ＭＳ Ｐゴシック"/>
            <family val="0"/>
          </rPr>
          <t>t:</t>
        </r>
        <r>
          <rPr>
            <sz val="9"/>
            <rFont val="ＭＳ Ｐゴシック"/>
            <family val="0"/>
          </rPr>
          <t xml:space="preserve">
負け数のカウント
</t>
        </r>
      </text>
    </comment>
    <comment ref="A1" authorId="0">
      <text>
        <r>
          <rPr>
            <b/>
            <sz val="12"/>
            <rFont val="ＭＳ Ｐゴシック"/>
            <family val="0"/>
          </rPr>
          <t>大会名の入力</t>
        </r>
      </text>
    </comment>
    <comment ref="A2" authorId="0">
      <text>
        <r>
          <rPr>
            <b/>
            <sz val="12"/>
            <rFont val="ＭＳ Ｐゴシック"/>
            <family val="0"/>
          </rPr>
          <t>大会名の入力</t>
        </r>
      </text>
    </comment>
    <comment ref="A33" authorId="0">
      <text>
        <r>
          <rPr>
            <b/>
            <sz val="12"/>
            <rFont val="ＭＳ Ｐゴシック"/>
            <family val="0"/>
          </rPr>
          <t>大会名の入力</t>
        </r>
      </text>
    </comment>
    <comment ref="L5" authorId="0">
      <text>
        <r>
          <rPr>
            <b/>
            <sz val="9"/>
            <rFont val="ＭＳ Ｐゴシック"/>
            <family val="0"/>
          </rPr>
          <t>t:</t>
        </r>
        <r>
          <rPr>
            <sz val="9"/>
            <rFont val="ＭＳ Ｐゴシック"/>
            <family val="0"/>
          </rPr>
          <t xml:space="preserve">
勝ち数のカウント
</t>
        </r>
      </text>
    </comment>
    <comment ref="L6" authorId="0">
      <text>
        <r>
          <rPr>
            <b/>
            <sz val="9"/>
            <rFont val="ＭＳ Ｐゴシック"/>
            <family val="0"/>
          </rPr>
          <t>t:</t>
        </r>
        <r>
          <rPr>
            <sz val="9"/>
            <rFont val="ＭＳ Ｐゴシック"/>
            <family val="0"/>
          </rPr>
          <t xml:space="preserve">
勝ち点</t>
        </r>
      </text>
    </comment>
    <comment ref="U5" authorId="0">
      <text>
        <r>
          <rPr>
            <b/>
            <sz val="9"/>
            <rFont val="ＭＳ Ｐゴシック"/>
            <family val="0"/>
          </rPr>
          <t>t:</t>
        </r>
        <r>
          <rPr>
            <sz val="9"/>
            <rFont val="ＭＳ Ｐゴシック"/>
            <family val="0"/>
          </rPr>
          <t xml:space="preserve">
勝ち数のカウント
</t>
        </r>
      </text>
    </comment>
    <comment ref="U6" authorId="0">
      <text>
        <r>
          <rPr>
            <b/>
            <sz val="9"/>
            <rFont val="ＭＳ Ｐゴシック"/>
            <family val="0"/>
          </rPr>
          <t>t:</t>
        </r>
        <r>
          <rPr>
            <sz val="9"/>
            <rFont val="ＭＳ Ｐゴシック"/>
            <family val="0"/>
          </rPr>
          <t xml:space="preserve">
勝ち点</t>
        </r>
      </text>
    </comment>
    <comment ref="AD5" authorId="0">
      <text>
        <r>
          <rPr>
            <b/>
            <sz val="9"/>
            <rFont val="ＭＳ Ｐゴシック"/>
            <family val="0"/>
          </rPr>
          <t>t:</t>
        </r>
        <r>
          <rPr>
            <sz val="9"/>
            <rFont val="ＭＳ Ｐゴシック"/>
            <family val="0"/>
          </rPr>
          <t xml:space="preserve">
勝ち数のカウント
</t>
        </r>
      </text>
    </comment>
    <comment ref="AD6" authorId="0">
      <text>
        <r>
          <rPr>
            <b/>
            <sz val="9"/>
            <rFont val="ＭＳ Ｐゴシック"/>
            <family val="0"/>
          </rPr>
          <t>t:</t>
        </r>
        <r>
          <rPr>
            <sz val="9"/>
            <rFont val="ＭＳ Ｐゴシック"/>
            <family val="0"/>
          </rPr>
          <t xml:space="preserve">
勝ち点</t>
        </r>
      </text>
    </comment>
    <comment ref="AD12" authorId="0">
      <text>
        <r>
          <rPr>
            <b/>
            <sz val="9"/>
            <rFont val="ＭＳ Ｐゴシック"/>
            <family val="0"/>
          </rPr>
          <t>t:</t>
        </r>
        <r>
          <rPr>
            <sz val="9"/>
            <rFont val="ＭＳ Ｐゴシック"/>
            <family val="0"/>
          </rPr>
          <t xml:space="preserve">
勝ち数のカウント
</t>
        </r>
      </text>
    </comment>
    <comment ref="AD13" authorId="0">
      <text>
        <r>
          <rPr>
            <b/>
            <sz val="9"/>
            <rFont val="ＭＳ Ｐゴシック"/>
            <family val="0"/>
          </rPr>
          <t>t:</t>
        </r>
        <r>
          <rPr>
            <sz val="9"/>
            <rFont val="ＭＳ Ｐゴシック"/>
            <family val="0"/>
          </rPr>
          <t xml:space="preserve">
勝ち点</t>
        </r>
      </text>
    </comment>
    <comment ref="U12" authorId="0">
      <text>
        <r>
          <rPr>
            <b/>
            <sz val="9"/>
            <rFont val="ＭＳ Ｐゴシック"/>
            <family val="0"/>
          </rPr>
          <t>t:</t>
        </r>
        <r>
          <rPr>
            <sz val="9"/>
            <rFont val="ＭＳ Ｐゴシック"/>
            <family val="0"/>
          </rPr>
          <t xml:space="preserve">
勝ち数のカウント
</t>
        </r>
      </text>
    </comment>
    <comment ref="U13" authorId="0">
      <text>
        <r>
          <rPr>
            <b/>
            <sz val="9"/>
            <rFont val="ＭＳ Ｐゴシック"/>
            <family val="0"/>
          </rPr>
          <t>t:</t>
        </r>
        <r>
          <rPr>
            <sz val="9"/>
            <rFont val="ＭＳ Ｐゴシック"/>
            <family val="0"/>
          </rPr>
          <t xml:space="preserve">
勝ち点</t>
        </r>
      </text>
    </comment>
    <comment ref="AD19" authorId="0">
      <text>
        <r>
          <rPr>
            <b/>
            <sz val="9"/>
            <rFont val="ＭＳ Ｐゴシック"/>
            <family val="0"/>
          </rPr>
          <t>t:</t>
        </r>
        <r>
          <rPr>
            <sz val="9"/>
            <rFont val="ＭＳ Ｐゴシック"/>
            <family val="0"/>
          </rPr>
          <t xml:space="preserve">
勝ち数のカウント
</t>
        </r>
      </text>
    </comment>
    <comment ref="AD20" authorId="0">
      <text>
        <r>
          <rPr>
            <b/>
            <sz val="9"/>
            <rFont val="ＭＳ Ｐゴシック"/>
            <family val="0"/>
          </rPr>
          <t>t:</t>
        </r>
        <r>
          <rPr>
            <sz val="9"/>
            <rFont val="ＭＳ Ｐゴシック"/>
            <family val="0"/>
          </rPr>
          <t xml:space="preserve">
勝ち点</t>
        </r>
      </text>
    </comment>
    <comment ref="U26" authorId="0">
      <text>
        <r>
          <rPr>
            <b/>
            <sz val="9"/>
            <rFont val="ＭＳ Ｐゴシック"/>
            <family val="0"/>
          </rPr>
          <t>t:</t>
        </r>
        <r>
          <rPr>
            <sz val="9"/>
            <rFont val="ＭＳ Ｐゴシック"/>
            <family val="0"/>
          </rPr>
          <t xml:space="preserve">
勝ち数のカウント
</t>
        </r>
      </text>
    </comment>
    <comment ref="U27" authorId="0">
      <text>
        <r>
          <rPr>
            <b/>
            <sz val="9"/>
            <rFont val="ＭＳ Ｐゴシック"/>
            <family val="0"/>
          </rPr>
          <t>t:</t>
        </r>
        <r>
          <rPr>
            <sz val="9"/>
            <rFont val="ＭＳ Ｐゴシック"/>
            <family val="0"/>
          </rPr>
          <t xml:space="preserve">
勝ち点</t>
        </r>
      </text>
    </comment>
    <comment ref="L26" authorId="0">
      <text>
        <r>
          <rPr>
            <b/>
            <sz val="9"/>
            <rFont val="ＭＳ Ｐゴシック"/>
            <family val="0"/>
          </rPr>
          <t>t:</t>
        </r>
        <r>
          <rPr>
            <sz val="9"/>
            <rFont val="ＭＳ Ｐゴシック"/>
            <family val="0"/>
          </rPr>
          <t xml:space="preserve">
勝ち数のカウント
</t>
        </r>
      </text>
    </comment>
    <comment ref="L27" authorId="0">
      <text>
        <r>
          <rPr>
            <b/>
            <sz val="9"/>
            <rFont val="ＭＳ Ｐゴシック"/>
            <family val="0"/>
          </rPr>
          <t>t:</t>
        </r>
        <r>
          <rPr>
            <sz val="9"/>
            <rFont val="ＭＳ Ｐゴシック"/>
            <family val="0"/>
          </rPr>
          <t xml:space="preserve">
勝ち点</t>
        </r>
      </text>
    </comment>
    <comment ref="L19" authorId="0">
      <text>
        <r>
          <rPr>
            <b/>
            <sz val="9"/>
            <rFont val="ＭＳ Ｐゴシック"/>
            <family val="0"/>
          </rPr>
          <t>t:</t>
        </r>
        <r>
          <rPr>
            <sz val="9"/>
            <rFont val="ＭＳ Ｐゴシック"/>
            <family val="0"/>
          </rPr>
          <t xml:space="preserve">
勝ち数のカウント
</t>
        </r>
      </text>
    </comment>
    <comment ref="L20" authorId="0">
      <text>
        <r>
          <rPr>
            <b/>
            <sz val="9"/>
            <rFont val="ＭＳ Ｐゴシック"/>
            <family val="0"/>
          </rPr>
          <t>t:</t>
        </r>
        <r>
          <rPr>
            <sz val="9"/>
            <rFont val="ＭＳ Ｐゴシック"/>
            <family val="0"/>
          </rPr>
          <t xml:space="preserve">
勝ち点</t>
        </r>
      </text>
    </comment>
    <comment ref="C12" authorId="0">
      <text>
        <r>
          <rPr>
            <b/>
            <sz val="9"/>
            <rFont val="ＭＳ Ｐゴシック"/>
            <family val="0"/>
          </rPr>
          <t>t:</t>
        </r>
        <r>
          <rPr>
            <sz val="9"/>
            <rFont val="ＭＳ Ｐゴシック"/>
            <family val="0"/>
          </rPr>
          <t xml:space="preserve">
勝ち数のカウント
</t>
        </r>
      </text>
    </comment>
    <comment ref="C13" authorId="0">
      <text>
        <r>
          <rPr>
            <b/>
            <sz val="9"/>
            <rFont val="ＭＳ Ｐゴシック"/>
            <family val="0"/>
          </rPr>
          <t>t:</t>
        </r>
        <r>
          <rPr>
            <sz val="9"/>
            <rFont val="ＭＳ Ｐゴシック"/>
            <family val="0"/>
          </rPr>
          <t xml:space="preserve">
勝ち点</t>
        </r>
      </text>
    </comment>
    <comment ref="C19" authorId="0">
      <text>
        <r>
          <rPr>
            <b/>
            <sz val="9"/>
            <rFont val="ＭＳ Ｐゴシック"/>
            <family val="0"/>
          </rPr>
          <t>t:</t>
        </r>
        <r>
          <rPr>
            <sz val="9"/>
            <rFont val="ＭＳ Ｐゴシック"/>
            <family val="0"/>
          </rPr>
          <t xml:space="preserve">
勝ち数のカウント
</t>
        </r>
      </text>
    </comment>
    <comment ref="C20" authorId="0">
      <text>
        <r>
          <rPr>
            <b/>
            <sz val="9"/>
            <rFont val="ＭＳ Ｐゴシック"/>
            <family val="0"/>
          </rPr>
          <t>t:</t>
        </r>
        <r>
          <rPr>
            <sz val="9"/>
            <rFont val="ＭＳ Ｐゴシック"/>
            <family val="0"/>
          </rPr>
          <t xml:space="preserve">
勝ち点</t>
        </r>
      </text>
    </comment>
    <comment ref="C26" authorId="0">
      <text>
        <r>
          <rPr>
            <b/>
            <sz val="9"/>
            <rFont val="ＭＳ Ｐゴシック"/>
            <family val="0"/>
          </rPr>
          <t>t:</t>
        </r>
        <r>
          <rPr>
            <sz val="9"/>
            <rFont val="ＭＳ Ｐゴシック"/>
            <family val="0"/>
          </rPr>
          <t xml:space="preserve">
勝ち数のカウント
</t>
        </r>
      </text>
    </comment>
    <comment ref="C27" authorId="0">
      <text>
        <r>
          <rPr>
            <b/>
            <sz val="9"/>
            <rFont val="ＭＳ Ｐゴシック"/>
            <family val="0"/>
          </rPr>
          <t>t:</t>
        </r>
        <r>
          <rPr>
            <sz val="9"/>
            <rFont val="ＭＳ Ｐゴシック"/>
            <family val="0"/>
          </rPr>
          <t xml:space="preserve">
勝ち点</t>
        </r>
      </text>
    </comment>
    <comment ref="C43" authorId="0">
      <text>
        <r>
          <rPr>
            <b/>
            <sz val="9"/>
            <rFont val="ＭＳ Ｐゴシック"/>
            <family val="0"/>
          </rPr>
          <t>t:</t>
        </r>
        <r>
          <rPr>
            <sz val="9"/>
            <rFont val="ＭＳ Ｐゴシック"/>
            <family val="0"/>
          </rPr>
          <t xml:space="preserve">
勝ち数のカウント
</t>
        </r>
      </text>
    </comment>
    <comment ref="C44" authorId="0">
      <text>
        <r>
          <rPr>
            <b/>
            <sz val="9"/>
            <rFont val="ＭＳ Ｐゴシック"/>
            <family val="0"/>
          </rPr>
          <t>t:</t>
        </r>
        <r>
          <rPr>
            <sz val="9"/>
            <rFont val="ＭＳ Ｐゴシック"/>
            <family val="0"/>
          </rPr>
          <t xml:space="preserve">
勝ち点</t>
        </r>
      </text>
    </comment>
    <comment ref="C50" authorId="0">
      <text>
        <r>
          <rPr>
            <b/>
            <sz val="9"/>
            <rFont val="ＭＳ Ｐゴシック"/>
            <family val="0"/>
          </rPr>
          <t>t:</t>
        </r>
        <r>
          <rPr>
            <sz val="9"/>
            <rFont val="ＭＳ Ｐゴシック"/>
            <family val="0"/>
          </rPr>
          <t xml:space="preserve">
勝ち数のカウント
</t>
        </r>
      </text>
    </comment>
    <comment ref="C51" authorId="0">
      <text>
        <r>
          <rPr>
            <b/>
            <sz val="9"/>
            <rFont val="ＭＳ Ｐゴシック"/>
            <family val="0"/>
          </rPr>
          <t>t:</t>
        </r>
        <r>
          <rPr>
            <sz val="9"/>
            <rFont val="ＭＳ Ｐゴシック"/>
            <family val="0"/>
          </rPr>
          <t xml:space="preserve">
勝ち点</t>
        </r>
      </text>
    </comment>
    <comment ref="C57" authorId="0">
      <text>
        <r>
          <rPr>
            <b/>
            <sz val="9"/>
            <rFont val="ＭＳ Ｐゴシック"/>
            <family val="0"/>
          </rPr>
          <t>t:</t>
        </r>
        <r>
          <rPr>
            <sz val="9"/>
            <rFont val="ＭＳ Ｐゴシック"/>
            <family val="0"/>
          </rPr>
          <t xml:space="preserve">
勝ち数のカウント
</t>
        </r>
      </text>
    </comment>
    <comment ref="C58" authorId="0">
      <text>
        <r>
          <rPr>
            <b/>
            <sz val="9"/>
            <rFont val="ＭＳ Ｐゴシック"/>
            <family val="0"/>
          </rPr>
          <t>t:</t>
        </r>
        <r>
          <rPr>
            <sz val="9"/>
            <rFont val="ＭＳ Ｐゴシック"/>
            <family val="0"/>
          </rPr>
          <t xml:space="preserve">
勝ち点</t>
        </r>
      </text>
    </comment>
    <comment ref="L57" authorId="0">
      <text>
        <r>
          <rPr>
            <b/>
            <sz val="9"/>
            <rFont val="ＭＳ Ｐゴシック"/>
            <family val="0"/>
          </rPr>
          <t>t:</t>
        </r>
        <r>
          <rPr>
            <sz val="9"/>
            <rFont val="ＭＳ Ｐゴシック"/>
            <family val="0"/>
          </rPr>
          <t xml:space="preserve">
勝ち数のカウント
</t>
        </r>
      </text>
    </comment>
    <comment ref="L58" authorId="0">
      <text>
        <r>
          <rPr>
            <b/>
            <sz val="9"/>
            <rFont val="ＭＳ Ｐゴシック"/>
            <family val="0"/>
          </rPr>
          <t>t:</t>
        </r>
        <r>
          <rPr>
            <sz val="9"/>
            <rFont val="ＭＳ Ｐゴシック"/>
            <family val="0"/>
          </rPr>
          <t xml:space="preserve">
勝ち点</t>
        </r>
      </text>
    </comment>
    <comment ref="L50" authorId="0">
      <text>
        <r>
          <rPr>
            <b/>
            <sz val="9"/>
            <rFont val="ＭＳ Ｐゴシック"/>
            <family val="0"/>
          </rPr>
          <t>t:</t>
        </r>
        <r>
          <rPr>
            <sz val="9"/>
            <rFont val="ＭＳ Ｐゴシック"/>
            <family val="0"/>
          </rPr>
          <t xml:space="preserve">
勝ち数のカウント
</t>
        </r>
      </text>
    </comment>
    <comment ref="L51" authorId="0">
      <text>
        <r>
          <rPr>
            <b/>
            <sz val="9"/>
            <rFont val="ＭＳ Ｐゴシック"/>
            <family val="0"/>
          </rPr>
          <t>t:</t>
        </r>
        <r>
          <rPr>
            <sz val="9"/>
            <rFont val="ＭＳ Ｐゴシック"/>
            <family val="0"/>
          </rPr>
          <t xml:space="preserve">
勝ち点</t>
        </r>
      </text>
    </comment>
    <comment ref="L36" authorId="0">
      <text>
        <r>
          <rPr>
            <b/>
            <sz val="9"/>
            <rFont val="ＭＳ Ｐゴシック"/>
            <family val="0"/>
          </rPr>
          <t>t:</t>
        </r>
        <r>
          <rPr>
            <sz val="9"/>
            <rFont val="ＭＳ Ｐゴシック"/>
            <family val="0"/>
          </rPr>
          <t xml:space="preserve">
勝ち数のカウント
</t>
        </r>
      </text>
    </comment>
    <comment ref="L37" authorId="0">
      <text>
        <r>
          <rPr>
            <b/>
            <sz val="9"/>
            <rFont val="ＭＳ Ｐゴシック"/>
            <family val="0"/>
          </rPr>
          <t>t:</t>
        </r>
        <r>
          <rPr>
            <sz val="9"/>
            <rFont val="ＭＳ Ｐゴシック"/>
            <family val="0"/>
          </rPr>
          <t xml:space="preserve">
勝ち点</t>
        </r>
      </text>
    </comment>
    <comment ref="U36" authorId="0">
      <text>
        <r>
          <rPr>
            <b/>
            <sz val="9"/>
            <rFont val="ＭＳ Ｐゴシック"/>
            <family val="0"/>
          </rPr>
          <t>t:</t>
        </r>
        <r>
          <rPr>
            <sz val="9"/>
            <rFont val="ＭＳ Ｐゴシック"/>
            <family val="0"/>
          </rPr>
          <t xml:space="preserve">
勝ち数のカウント
</t>
        </r>
      </text>
    </comment>
    <comment ref="U37" authorId="0">
      <text>
        <r>
          <rPr>
            <b/>
            <sz val="9"/>
            <rFont val="ＭＳ Ｐゴシック"/>
            <family val="0"/>
          </rPr>
          <t>t:</t>
        </r>
        <r>
          <rPr>
            <sz val="9"/>
            <rFont val="ＭＳ Ｐゴシック"/>
            <family val="0"/>
          </rPr>
          <t xml:space="preserve">
勝ち点</t>
        </r>
      </text>
    </comment>
    <comment ref="U43" authorId="0">
      <text>
        <r>
          <rPr>
            <b/>
            <sz val="9"/>
            <rFont val="ＭＳ Ｐゴシック"/>
            <family val="0"/>
          </rPr>
          <t>t:</t>
        </r>
        <r>
          <rPr>
            <sz val="9"/>
            <rFont val="ＭＳ Ｐゴシック"/>
            <family val="0"/>
          </rPr>
          <t xml:space="preserve">
勝ち数のカウント
</t>
        </r>
      </text>
    </comment>
    <comment ref="U44" authorId="0">
      <text>
        <r>
          <rPr>
            <b/>
            <sz val="9"/>
            <rFont val="ＭＳ Ｐゴシック"/>
            <family val="0"/>
          </rPr>
          <t>t:</t>
        </r>
        <r>
          <rPr>
            <sz val="9"/>
            <rFont val="ＭＳ Ｐゴシック"/>
            <family val="0"/>
          </rPr>
          <t xml:space="preserve">
勝ち点</t>
        </r>
      </text>
    </comment>
    <comment ref="U57" authorId="0">
      <text>
        <r>
          <rPr>
            <b/>
            <sz val="9"/>
            <rFont val="ＭＳ Ｐゴシック"/>
            <family val="0"/>
          </rPr>
          <t>t:</t>
        </r>
        <r>
          <rPr>
            <sz val="9"/>
            <rFont val="ＭＳ Ｐゴシック"/>
            <family val="0"/>
          </rPr>
          <t xml:space="preserve">
勝ち数のカウント
</t>
        </r>
      </text>
    </comment>
    <comment ref="U58" authorId="0">
      <text>
        <r>
          <rPr>
            <b/>
            <sz val="9"/>
            <rFont val="ＭＳ Ｐゴシック"/>
            <family val="0"/>
          </rPr>
          <t>t:</t>
        </r>
        <r>
          <rPr>
            <sz val="9"/>
            <rFont val="ＭＳ Ｐゴシック"/>
            <family val="0"/>
          </rPr>
          <t xml:space="preserve">
勝ち点</t>
        </r>
      </text>
    </comment>
    <comment ref="AD50" authorId="0">
      <text>
        <r>
          <rPr>
            <b/>
            <sz val="9"/>
            <rFont val="ＭＳ Ｐゴシック"/>
            <family val="0"/>
          </rPr>
          <t>t:</t>
        </r>
        <r>
          <rPr>
            <sz val="9"/>
            <rFont val="ＭＳ Ｐゴシック"/>
            <family val="0"/>
          </rPr>
          <t xml:space="preserve">
勝ち数のカウント
</t>
        </r>
      </text>
    </comment>
    <comment ref="AD51" authorId="0">
      <text>
        <r>
          <rPr>
            <b/>
            <sz val="9"/>
            <rFont val="ＭＳ Ｐゴシック"/>
            <family val="0"/>
          </rPr>
          <t>t:</t>
        </r>
        <r>
          <rPr>
            <sz val="9"/>
            <rFont val="ＭＳ Ｐゴシック"/>
            <family val="0"/>
          </rPr>
          <t xml:space="preserve">
勝ち点</t>
        </r>
      </text>
    </comment>
    <comment ref="AD43" authorId="0">
      <text>
        <r>
          <rPr>
            <b/>
            <sz val="9"/>
            <rFont val="ＭＳ Ｐゴシック"/>
            <family val="0"/>
          </rPr>
          <t>t:</t>
        </r>
        <r>
          <rPr>
            <sz val="9"/>
            <rFont val="ＭＳ Ｐゴシック"/>
            <family val="0"/>
          </rPr>
          <t xml:space="preserve">
勝ち数のカウント
</t>
        </r>
      </text>
    </comment>
    <comment ref="AD44" authorId="0">
      <text>
        <r>
          <rPr>
            <b/>
            <sz val="9"/>
            <rFont val="ＭＳ Ｐゴシック"/>
            <family val="0"/>
          </rPr>
          <t>t:</t>
        </r>
        <r>
          <rPr>
            <sz val="9"/>
            <rFont val="ＭＳ Ｐゴシック"/>
            <family val="0"/>
          </rPr>
          <t xml:space="preserve">
勝ち点</t>
        </r>
      </text>
    </comment>
    <comment ref="AD36" authorId="0">
      <text>
        <r>
          <rPr>
            <b/>
            <sz val="9"/>
            <rFont val="ＭＳ Ｐゴシック"/>
            <family val="0"/>
          </rPr>
          <t>t:</t>
        </r>
        <r>
          <rPr>
            <sz val="9"/>
            <rFont val="ＭＳ Ｐゴシック"/>
            <family val="0"/>
          </rPr>
          <t xml:space="preserve">
勝ち数のカウント
</t>
        </r>
      </text>
    </comment>
    <comment ref="AD37" authorId="0">
      <text>
        <r>
          <rPr>
            <b/>
            <sz val="9"/>
            <rFont val="ＭＳ Ｐゴシック"/>
            <family val="0"/>
          </rPr>
          <t>t:</t>
        </r>
        <r>
          <rPr>
            <sz val="9"/>
            <rFont val="ＭＳ Ｐゴシック"/>
            <family val="0"/>
          </rPr>
          <t xml:space="preserve">
勝ち点</t>
        </r>
      </text>
    </comment>
  </commentList>
</comments>
</file>

<file path=xl/sharedStrings.xml><?xml version="1.0" encoding="utf-8"?>
<sst xmlns="http://schemas.openxmlformats.org/spreadsheetml/2006/main" count="1016" uniqueCount="103">
  <si>
    <t>試合</t>
  </si>
  <si>
    <t>勝点</t>
  </si>
  <si>
    <t>勝</t>
  </si>
  <si>
    <t>負</t>
  </si>
  <si>
    <t>得セ</t>
  </si>
  <si>
    <t>失セ</t>
  </si>
  <si>
    <t>総得点</t>
  </si>
  <si>
    <t>総失点</t>
  </si>
  <si>
    <t>得点率</t>
  </si>
  <si>
    <t>ｾｯﾄ率</t>
  </si>
  <si>
    <t>-</t>
  </si>
  <si>
    <t>順位</t>
  </si>
  <si>
    <t>順位計算</t>
  </si>
  <si>
    <t>勝点順位</t>
  </si>
  <si>
    <t>セット率順位</t>
  </si>
  <si>
    <t>得点率順位</t>
  </si>
  <si>
    <t>１次結果</t>
  </si>
  <si>
    <t>TOTAL</t>
  </si>
  <si>
    <t>決勝結果</t>
  </si>
  <si>
    <t>チーム名</t>
  </si>
  <si>
    <t>現順位</t>
  </si>
  <si>
    <t>-</t>
  </si>
  <si>
    <t>棄</t>
  </si>
  <si>
    <t>-</t>
  </si>
  <si>
    <t>第2日目</t>
  </si>
  <si>
    <t>第1日目</t>
  </si>
  <si>
    <t>第3日目</t>
  </si>
  <si>
    <t>第4日目</t>
  </si>
  <si>
    <t>第5日目</t>
  </si>
  <si>
    <t>第6日目</t>
  </si>
  <si>
    <t>第7日目</t>
  </si>
  <si>
    <t>前回順位</t>
  </si>
  <si>
    <t>一次リーグ戦　順位</t>
  </si>
  <si>
    <t>１位：</t>
  </si>
  <si>
    <t>２位：</t>
  </si>
  <si>
    <t>３位：</t>
  </si>
  <si>
    <t>４位：</t>
  </si>
  <si>
    <t>５位：</t>
  </si>
  <si>
    <t>６位：</t>
  </si>
  <si>
    <t>７位：</t>
  </si>
  <si>
    <t>８位：</t>
  </si>
  <si>
    <t>上 位 リ ー グ 戦 　戦 績 表</t>
  </si>
  <si>
    <t>下 位 リ ー グ 戦 　戦 績 表</t>
  </si>
  <si>
    <t>TOTAL</t>
  </si>
  <si>
    <t>－</t>
  </si>
  <si>
    <t>-</t>
  </si>
  <si>
    <t>一次順位</t>
  </si>
  <si>
    <t>第８日目</t>
  </si>
  <si>
    <t>第９日目</t>
  </si>
  <si>
    <t>第１０日目</t>
  </si>
  <si>
    <t>上位リーグ</t>
  </si>
  <si>
    <t>総得点</t>
  </si>
  <si>
    <t>-</t>
  </si>
  <si>
    <t>-</t>
  </si>
  <si>
    <t>棄権</t>
  </si>
  <si>
    <t>-</t>
  </si>
  <si>
    <t>順位予測</t>
  </si>
  <si>
    <t>残数</t>
  </si>
  <si>
    <t>勝順</t>
  </si>
  <si>
    <t>セ順</t>
  </si>
  <si>
    <t>勝ち</t>
  </si>
  <si>
    <t>負け</t>
  </si>
  <si>
    <t>残り試合(予想入力)</t>
  </si>
  <si>
    <t>対</t>
  </si>
  <si>
    <t>2日目</t>
  </si>
  <si>
    <t>3日目</t>
  </si>
  <si>
    <t>4日目</t>
  </si>
  <si>
    <t>5日目</t>
  </si>
  <si>
    <t>6日目</t>
  </si>
  <si>
    <t>7日目</t>
  </si>
  <si>
    <t>順位予想！！</t>
  </si>
  <si>
    <t>決勝2日目</t>
  </si>
  <si>
    <t>決勝3日目</t>
  </si>
  <si>
    <t>決勝1日目</t>
  </si>
  <si>
    <t>下位リーグ</t>
  </si>
  <si>
    <t>参考
得失点差</t>
  </si>
  <si>
    <t>明日はこうなる！！</t>
  </si>
  <si>
    <t>次勝つと</t>
  </si>
  <si>
    <t>次負けると</t>
  </si>
  <si>
    <t>次の試合の結果によるセット率の変化</t>
  </si>
  <si>
    <t>3-0</t>
  </si>
  <si>
    <t>3-1</t>
  </si>
  <si>
    <t>3-2</t>
  </si>
  <si>
    <t>2-3</t>
  </si>
  <si>
    <t>1-3</t>
  </si>
  <si>
    <t>0-3</t>
  </si>
  <si>
    <t>　</t>
  </si>
  <si>
    <t>早稲田</t>
  </si>
  <si>
    <t>大東文化</t>
  </si>
  <si>
    <t>日本大</t>
  </si>
  <si>
    <t>都留文科</t>
  </si>
  <si>
    <t>松蔭大</t>
  </si>
  <si>
    <t>立教大</t>
  </si>
  <si>
    <t>桜美林</t>
  </si>
  <si>
    <t>白鷗大</t>
  </si>
  <si>
    <t>最終結果</t>
  </si>
  <si>
    <t>日本大</t>
  </si>
  <si>
    <t>敬愛大</t>
  </si>
  <si>
    <t>神奈川</t>
  </si>
  <si>
    <t>江戸川</t>
  </si>
  <si>
    <t>２０１７年度秋季関東大学女子２部バレーボールリーグ戦</t>
  </si>
  <si>
    <t>会場：日本大学八幡山総合体育館、神奈川大学横浜キャンパス13号館体育館、大東文化大学東松山校舎総合体育館</t>
  </si>
  <si>
    <t>最終成績</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</si>
</sst>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0_ "/>
    <numFmt numFmtId="186" formatCode="0_ "/>
    <numFmt numFmtId="187" formatCode="0.E+00"/>
    <numFmt numFmtId="188" formatCode="0_);[Red]\(0\)"/>
    <numFmt numFmtId="189" formatCode="0.00_ "/>
    <numFmt numFmtId="190" formatCode="0.00_);[Red]\(0.00\)"/>
  </numFmts>
  <fonts count="72">
    <font>
      <sz val="11"/>
      <name val="ＭＳ Ｐゴシック"/>
      <family val="0"/>
    </font>
    <font>
      <sz val="6"/>
      <name val="ＭＳ Ｐゴシック"/>
      <family val="0"/>
    </font>
    <font>
      <sz val="11"/>
      <name val="ＭＳ Ｐ明朝"/>
      <family val="0"/>
    </font>
    <font>
      <sz val="9"/>
      <name val="ＭＳ Ｐ明朝"/>
      <family val="0"/>
    </font>
    <font>
      <sz val="14"/>
      <name val="ＭＳ Ｐ明朝"/>
      <family val="0"/>
    </font>
    <font>
      <sz val="16"/>
      <name val="ＭＳ Ｐ明朝"/>
      <family val="0"/>
    </font>
    <font>
      <u val="single"/>
      <sz val="11"/>
      <color indexed="12"/>
      <name val="ＭＳ Ｐゴシック"/>
      <family val="0"/>
    </font>
    <font>
      <u val="single"/>
      <sz val="11"/>
      <color indexed="36"/>
      <name val="ＭＳ Ｐゴシック"/>
      <family val="0"/>
    </font>
    <font>
      <sz val="9"/>
      <name val="ＭＳ Ｐゴシック"/>
      <family val="0"/>
    </font>
    <font>
      <b/>
      <sz val="9"/>
      <name val="ＭＳ Ｐゴシック"/>
      <family val="0"/>
    </font>
    <font>
      <b/>
      <sz val="11"/>
      <name val="ＭＳ Ｐ明朝"/>
      <family val="0"/>
    </font>
    <font>
      <b/>
      <sz val="36"/>
      <name val="ＭＳ Ｐ明朝"/>
      <family val="0"/>
    </font>
    <font>
      <sz val="12"/>
      <name val="ＭＳ Ｐ明朝"/>
      <family val="0"/>
    </font>
    <font>
      <sz val="24"/>
      <name val="ＭＳ Ｐゴシック"/>
      <family val="0"/>
    </font>
    <font>
      <i/>
      <sz val="36"/>
      <name val="ＭＳ Ｐゴシック"/>
      <family val="0"/>
    </font>
    <font>
      <b/>
      <sz val="12"/>
      <name val="ＭＳ Ｐゴシック"/>
      <family val="0"/>
    </font>
    <font>
      <b/>
      <sz val="16"/>
      <name val="ＭＳ Ｐ明朝"/>
      <family val="0"/>
    </font>
    <font>
      <b/>
      <sz val="18"/>
      <name val="ＭＳ Ｐ明朝"/>
      <family val="0"/>
    </font>
    <font>
      <b/>
      <sz val="20"/>
      <name val="ＭＳ Ｐ明朝"/>
      <family val="0"/>
    </font>
    <font>
      <b/>
      <sz val="14"/>
      <name val="ＭＳ Ｐ明朝"/>
      <family val="0"/>
    </font>
    <font>
      <sz val="12"/>
      <name val="ＭＳ Ｐゴシック"/>
      <family val="0"/>
    </font>
    <font>
      <sz val="16"/>
      <name val="ＭＳ Ｐゴシック"/>
      <family val="0"/>
    </font>
    <font>
      <b/>
      <sz val="16"/>
      <name val="ＭＳ Ｐゴシック"/>
      <family val="0"/>
    </font>
    <font>
      <sz val="18"/>
      <name val="ＭＳ Ｐゴシック"/>
      <family val="0"/>
    </font>
    <font>
      <b/>
      <sz val="18"/>
      <name val="ＭＳ Ｐゴシック"/>
      <family val="0"/>
    </font>
    <font>
      <b/>
      <sz val="11"/>
      <name val="ＭＳ Ｐゴシック"/>
      <family val="0"/>
    </font>
    <font>
      <sz val="8"/>
      <name val="ＭＳ Ｐゴシック"/>
      <family val="0"/>
    </font>
    <font>
      <sz val="10"/>
      <name val="ＭＳ Ｐゴシック"/>
      <family val="0"/>
    </font>
    <font>
      <b/>
      <sz val="40"/>
      <name val="ＭＳ Ｐ明朝"/>
      <family val="0"/>
    </font>
    <font>
      <sz val="20"/>
      <name val="ＭＳ Ｐ明朝"/>
      <family val="0"/>
    </font>
    <font>
      <sz val="18"/>
      <name val="ＭＳ Ｐ明朝"/>
      <family val="0"/>
    </font>
    <font>
      <b/>
      <sz val="38"/>
      <name val="ＭＳ Ｐ明朝"/>
      <family val="0"/>
    </font>
    <font>
      <b/>
      <sz val="17"/>
      <name val="ＭＳ Ｐ明朝"/>
      <family val="0"/>
    </font>
    <font>
      <sz val="26"/>
      <name val="ＭＳ Ｐ明朝"/>
      <family val="0"/>
    </font>
    <font>
      <sz val="28"/>
      <name val="ＭＳ Ｐゴシック"/>
      <family val="0"/>
    </font>
    <font>
      <b/>
      <sz val="24"/>
      <name val="ＭＳ Ｐ明朝"/>
      <family val="0"/>
    </font>
    <font>
      <u val="single"/>
      <sz val="20"/>
      <name val="ＭＳ Ｐ明朝"/>
      <family val="0"/>
    </font>
    <font>
      <sz val="11"/>
      <color indexed="8"/>
      <name val="ＭＳ Ｐゴシック"/>
      <family val="0"/>
    </font>
    <font>
      <sz val="11"/>
      <color indexed="9"/>
      <name val="ＭＳ Ｐゴシック"/>
      <family val="0"/>
    </font>
    <font>
      <sz val="11"/>
      <color indexed="60"/>
      <name val="ＭＳ Ｐゴシック"/>
      <family val="0"/>
    </font>
    <font>
      <b/>
      <sz val="18"/>
      <color indexed="56"/>
      <name val="ＭＳ Ｐゴシック"/>
      <family val="0"/>
    </font>
    <font>
      <b/>
      <sz val="11"/>
      <color indexed="9"/>
      <name val="ＭＳ Ｐゴシック"/>
      <family val="0"/>
    </font>
    <font>
      <sz val="11"/>
      <color indexed="52"/>
      <name val="ＭＳ Ｐゴシック"/>
      <family val="0"/>
    </font>
    <font>
      <sz val="11"/>
      <color indexed="62"/>
      <name val="ＭＳ Ｐゴシック"/>
      <family val="0"/>
    </font>
    <font>
      <b/>
      <sz val="11"/>
      <color indexed="63"/>
      <name val="ＭＳ Ｐゴシック"/>
      <family val="0"/>
    </font>
    <font>
      <sz val="11"/>
      <color indexed="14"/>
      <name val="ＭＳ Ｐゴシック"/>
      <family val="0"/>
    </font>
    <font>
      <sz val="11"/>
      <color indexed="17"/>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52"/>
      <name val="ＭＳ Ｐゴシック"/>
      <family val="0"/>
    </font>
    <font>
      <i/>
      <sz val="11"/>
      <color indexed="23"/>
      <name val="ＭＳ Ｐゴシック"/>
      <family val="0"/>
    </font>
    <font>
      <sz val="11"/>
      <color indexed="10"/>
      <name val="ＭＳ Ｐゴシック"/>
      <family val="0"/>
    </font>
    <font>
      <b/>
      <sz val="11"/>
      <color indexed="8"/>
      <name val="ＭＳ Ｐゴシック"/>
      <family val="0"/>
    </font>
    <font>
      <sz val="11"/>
      <color theme="1"/>
      <name val="Calibri"/>
      <family val="0"/>
    </font>
    <font>
      <sz val="11"/>
      <color theme="0"/>
      <name val="Calibri"/>
      <family val="0"/>
    </font>
    <font>
      <sz val="11"/>
      <color rgb="FF9C6500"/>
      <name val="Calibri"/>
      <family val="0"/>
    </font>
    <font>
      <b/>
      <sz val="18"/>
      <color theme="3"/>
      <name val="Cambria"/>
      <family val="0"/>
    </font>
    <font>
      <b/>
      <sz val="11"/>
      <color theme="0"/>
      <name val="Calibri"/>
      <family val="0"/>
    </font>
    <font>
      <sz val="11"/>
      <color rgb="FFFA7D00"/>
      <name val="Calibri"/>
      <family val="0"/>
    </font>
    <font>
      <sz val="11"/>
      <color rgb="FF3F3F76"/>
      <name val="Calibri"/>
      <family val="0"/>
    </font>
    <font>
      <b/>
      <sz val="11"/>
      <color rgb="FF3F3F3F"/>
      <name val="Calibri"/>
      <family val="0"/>
    </font>
    <font>
      <sz val="11"/>
      <color rgb="FF9C0006"/>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b/>
      <sz val="11"/>
      <color rgb="FFFA7D00"/>
      <name val="Calibri"/>
      <family val="0"/>
    </font>
    <font>
      <i/>
      <sz val="11"/>
      <color rgb="FF7F7F7F"/>
      <name val="Calibri"/>
      <family val="0"/>
    </font>
    <font>
      <sz val="11"/>
      <color rgb="FFFF0000"/>
      <name val="Calibri"/>
      <family val="0"/>
    </font>
    <font>
      <b/>
      <sz val="11"/>
      <color theme="1"/>
      <name val="Calibri"/>
      <family val="0"/>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color indexed="63"/>
      </left>
      <right style="thin"/>
      <top>
        <color indexed="63"/>
      </top>
      <bottom style="thick"/>
    </border>
    <border>
      <left style="thin"/>
      <right style="thin"/>
      <top style="thin"/>
      <bottom style="thick"/>
    </border>
    <border>
      <left style="thin"/>
      <right style="medium"/>
      <top style="thin"/>
      <bottom style="thick"/>
    </border>
    <border>
      <left style="thin"/>
      <right style="medium"/>
      <top>
        <color indexed="63"/>
      </top>
      <bottom style="thin"/>
    </border>
    <border>
      <left>
        <color indexed="63"/>
      </left>
      <right style="thin"/>
      <top style="thin"/>
      <bottom style="medium"/>
    </border>
    <border>
      <left>
        <color indexed="63"/>
      </left>
      <right style="thin"/>
      <top style="medium"/>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medium"/>
    </border>
    <border diagonalDown="1">
      <left>
        <color indexed="63"/>
      </left>
      <right>
        <color indexed="63"/>
      </right>
      <top style="thin"/>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left style="thin"/>
      <right style="medium"/>
      <top>
        <color indexed="63"/>
      </top>
      <bottom>
        <color indexed="63"/>
      </bottom>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40" fontId="0" fillId="0" borderId="0" applyFont="0" applyFill="0" applyBorder="0" applyAlignment="0" applyProtection="0"/>
    <xf numFmtId="0" fontId="57" fillId="0" borderId="0" applyNumberFormat="0" applyFill="0" applyBorder="0" applyAlignment="0" applyProtection="0"/>
    <xf numFmtId="0" fontId="58" fillId="27"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4" applyNumberFormat="0" applyAlignment="0" applyProtection="0"/>
    <xf numFmtId="0" fontId="61" fillId="30" borderId="5" applyNumberFormat="0" applyAlignment="0" applyProtection="0"/>
    <xf numFmtId="0" fontId="62" fillId="31" borderId="0" applyNumberFormat="0" applyBorder="0" applyAlignment="0" applyProtection="0"/>
    <xf numFmtId="38" fontId="0" fillId="0" borderId="0" applyFont="0" applyFill="0" applyBorder="0" applyAlignment="0" applyProtection="0"/>
    <xf numFmtId="0" fontId="63" fillId="32" borderId="0" applyNumberFormat="0" applyBorder="0" applyAlignment="0" applyProtection="0"/>
    <xf numFmtId="0" fontId="7"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30" borderId="4"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0" fillId="0" borderId="9" applyNumberFormat="0" applyFill="0" applyAlignment="0" applyProtection="0"/>
  </cellStyleXfs>
  <cellXfs count="465">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xf>
    <xf numFmtId="0" fontId="2" fillId="0" borderId="0" xfId="0" applyFont="1" applyFill="1" applyBorder="1" applyAlignment="1">
      <alignment horizontal="center"/>
    </xf>
    <xf numFmtId="0" fontId="2" fillId="0" borderId="10" xfId="0" applyFont="1" applyFill="1" applyBorder="1" applyAlignment="1">
      <alignment horizontal="center"/>
    </xf>
    <xf numFmtId="0" fontId="2" fillId="0" borderId="10" xfId="0" applyFont="1" applyBorder="1" applyAlignment="1">
      <alignment/>
    </xf>
    <xf numFmtId="0" fontId="2"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10" xfId="0" applyFont="1" applyBorder="1" applyAlignment="1">
      <alignment/>
    </xf>
    <xf numFmtId="0" fontId="4" fillId="0" borderId="0" xfId="0" applyFont="1" applyBorder="1" applyAlignment="1">
      <alignment/>
    </xf>
    <xf numFmtId="185" fontId="2" fillId="0" borderId="10" xfId="0" applyNumberFormat="1" applyFont="1" applyFill="1" applyBorder="1" applyAlignment="1">
      <alignment horizontal="center" vertical="center"/>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vertical="center"/>
    </xf>
    <xf numFmtId="0" fontId="3" fillId="0" borderId="10" xfId="0" applyFont="1" applyFill="1" applyBorder="1" applyAlignment="1">
      <alignment horizontal="center" vertical="center"/>
    </xf>
    <xf numFmtId="185" fontId="2" fillId="0" borderId="0" xfId="0" applyNumberFormat="1" applyFont="1" applyFill="1" applyBorder="1" applyAlignment="1">
      <alignment horizontal="center" vertical="center"/>
    </xf>
    <xf numFmtId="0" fontId="13" fillId="0" borderId="0" xfId="0" applyFont="1" applyAlignment="1">
      <alignment/>
    </xf>
    <xf numFmtId="0" fontId="14" fillId="0" borderId="0" xfId="0" applyFont="1" applyAlignment="1">
      <alignment/>
    </xf>
    <xf numFmtId="185" fontId="0" fillId="0" borderId="0" xfId="0" applyNumberFormat="1" applyAlignment="1">
      <alignment/>
    </xf>
    <xf numFmtId="185" fontId="0" fillId="0" borderId="12" xfId="0" applyNumberFormat="1" applyBorder="1" applyAlignment="1">
      <alignment/>
    </xf>
    <xf numFmtId="0" fontId="0" fillId="0" borderId="12" xfId="0" applyBorder="1" applyAlignment="1">
      <alignment horizontal="center"/>
    </xf>
    <xf numFmtId="0" fontId="0" fillId="0" borderId="12" xfId="0" applyBorder="1" applyAlignment="1">
      <alignment/>
    </xf>
    <xf numFmtId="185" fontId="0" fillId="0" borderId="12" xfId="0" applyNumberFormat="1" applyBorder="1" applyAlignment="1">
      <alignment horizontal="center"/>
    </xf>
    <xf numFmtId="0" fontId="2" fillId="0" borderId="0"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0" fillId="0" borderId="12" xfId="0" applyBorder="1" applyAlignment="1" applyProtection="1">
      <alignment/>
      <protection/>
    </xf>
    <xf numFmtId="0" fontId="2" fillId="0" borderId="0"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hidden="1"/>
    </xf>
    <xf numFmtId="0" fontId="19" fillId="0" borderId="13"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9" fillId="0" borderId="12"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12" fillId="0" borderId="0" xfId="0" applyFont="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hidden="1" locked="0"/>
    </xf>
    <xf numFmtId="0" fontId="12" fillId="0" borderId="0" xfId="0" applyFont="1" applyFill="1" applyBorder="1" applyAlignment="1" applyProtection="1">
      <alignment horizontal="left" vertical="center"/>
      <protection locked="0"/>
    </xf>
    <xf numFmtId="0" fontId="12" fillId="0" borderId="0" xfId="0" applyNumberFormat="1" applyFont="1" applyFill="1" applyBorder="1" applyAlignment="1" applyProtection="1">
      <alignment horizontal="left" vertical="center"/>
      <protection locked="0"/>
    </xf>
    <xf numFmtId="0" fontId="18" fillId="0" borderId="0"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0" fillId="0" borderId="0" xfId="0" applyBorder="1" applyAlignment="1">
      <alignment/>
    </xf>
    <xf numFmtId="0" fontId="12" fillId="0" borderId="0" xfId="0" applyFont="1" applyFill="1" applyBorder="1" applyAlignment="1">
      <alignment horizontal="center"/>
    </xf>
    <xf numFmtId="0" fontId="4" fillId="0" borderId="0" xfId="0" applyFont="1" applyBorder="1" applyAlignment="1">
      <alignment/>
    </xf>
    <xf numFmtId="0" fontId="15" fillId="0" borderId="10"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1" xfId="0" applyFont="1" applyBorder="1" applyAlignment="1" applyProtection="1">
      <alignment horizontal="center" vertical="center"/>
      <protection hidden="1"/>
    </xf>
    <xf numFmtId="0" fontId="20" fillId="0" borderId="16"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hidden="1"/>
    </xf>
    <xf numFmtId="0" fontId="20" fillId="0" borderId="21" xfId="0" applyFont="1" applyBorder="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hidden="1"/>
    </xf>
    <xf numFmtId="0" fontId="20" fillId="0" borderId="21"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protection hidden="1"/>
    </xf>
    <xf numFmtId="0" fontId="20" fillId="0" borderId="23" xfId="0" applyFont="1" applyFill="1" applyBorder="1" applyAlignment="1" applyProtection="1">
      <alignment horizontal="center" vertical="center"/>
      <protection/>
    </xf>
    <xf numFmtId="0" fontId="20" fillId="0" borderId="24"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hidden="1"/>
    </xf>
    <xf numFmtId="0" fontId="20" fillId="0" borderId="16"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hidden="1"/>
    </xf>
    <xf numFmtId="185" fontId="20" fillId="0" borderId="10" xfId="0" applyNumberFormat="1" applyFont="1" applyFill="1" applyBorder="1" applyAlignment="1" applyProtection="1">
      <alignment horizontal="center" vertical="center"/>
      <protection/>
    </xf>
    <xf numFmtId="185" fontId="20" fillId="0" borderId="22" xfId="0" applyNumberFormat="1" applyFont="1" applyFill="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18" xfId="0" applyFont="1" applyFill="1" applyBorder="1" applyAlignment="1" applyProtection="1">
      <alignment horizontal="center" vertical="center"/>
      <protection/>
    </xf>
    <xf numFmtId="0" fontId="20" fillId="0" borderId="19" xfId="0" applyFont="1" applyFill="1" applyBorder="1" applyAlignment="1" applyProtection="1">
      <alignment horizontal="center" vertical="center"/>
      <protection/>
    </xf>
    <xf numFmtId="0" fontId="20" fillId="0" borderId="25" xfId="0" applyFont="1" applyFill="1" applyBorder="1" applyAlignment="1" applyProtection="1">
      <alignment horizontal="center" vertical="center"/>
      <protection/>
    </xf>
    <xf numFmtId="185" fontId="20" fillId="0" borderId="20" xfId="0" applyNumberFormat="1" applyFont="1" applyFill="1" applyBorder="1" applyAlignment="1" applyProtection="1">
      <alignment horizontal="center" vertical="center"/>
      <protection/>
    </xf>
    <xf numFmtId="0" fontId="20" fillId="0" borderId="18" xfId="0" applyNumberFormat="1" applyFont="1" applyFill="1" applyBorder="1" applyAlignment="1" applyProtection="1">
      <alignment horizontal="center" vertical="center"/>
      <protection/>
    </xf>
    <xf numFmtId="185" fontId="20" fillId="0" borderId="25" xfId="0" applyNumberFormat="1" applyFont="1" applyFill="1" applyBorder="1" applyAlignment="1" applyProtection="1">
      <alignment horizontal="center" vertical="center"/>
      <protection/>
    </xf>
    <xf numFmtId="0" fontId="20" fillId="0" borderId="2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hidden="1"/>
    </xf>
    <xf numFmtId="0" fontId="20" fillId="0" borderId="16" xfId="0" applyFont="1" applyBorder="1" applyAlignment="1" applyProtection="1">
      <alignment horizontal="center" vertical="center"/>
      <protection/>
    </xf>
    <xf numFmtId="0" fontId="20" fillId="0" borderId="26" xfId="0" applyFont="1" applyFill="1" applyBorder="1" applyAlignment="1" applyProtection="1">
      <alignment horizontal="center" vertical="center"/>
      <protection/>
    </xf>
    <xf numFmtId="185" fontId="20" fillId="0" borderId="11"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center" vertical="center"/>
      <protection/>
    </xf>
    <xf numFmtId="185" fontId="20" fillId="0" borderId="26" xfId="0" applyNumberFormat="1" applyFont="1" applyFill="1" applyBorder="1" applyAlignment="1" applyProtection="1">
      <alignment horizontal="center" vertical="center"/>
      <protection/>
    </xf>
    <xf numFmtId="0" fontId="20" fillId="0" borderId="17" xfId="0" applyFont="1" applyBorder="1" applyAlignment="1" applyProtection="1">
      <alignment horizontal="center" vertical="center"/>
      <protection hidden="1"/>
    </xf>
    <xf numFmtId="0" fontId="20" fillId="0" borderId="2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center" vertical="center"/>
      <protection hidden="1"/>
    </xf>
    <xf numFmtId="0" fontId="21" fillId="0" borderId="17" xfId="0" applyFont="1" applyBorder="1" applyAlignment="1" applyProtection="1">
      <alignment horizontal="center" vertical="center"/>
      <protection/>
    </xf>
    <xf numFmtId="0" fontId="21" fillId="0" borderId="17" xfId="0" applyFont="1" applyFill="1" applyBorder="1" applyAlignment="1" applyProtection="1">
      <alignment horizontal="center" vertical="center"/>
      <protection hidden="1"/>
    </xf>
    <xf numFmtId="0" fontId="21" fillId="0" borderId="0" xfId="0" applyFont="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xf>
    <xf numFmtId="0" fontId="21" fillId="0" borderId="20" xfId="0" applyFont="1" applyFill="1" applyBorder="1" applyAlignment="1" applyProtection="1">
      <alignment horizontal="center" vertical="center"/>
      <protection hidden="1"/>
    </xf>
    <xf numFmtId="0" fontId="21" fillId="0" borderId="18" xfId="0" applyFont="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xf>
    <xf numFmtId="0" fontId="21" fillId="0" borderId="19" xfId="0" applyFont="1" applyFill="1" applyBorder="1" applyAlignment="1" applyProtection="1">
      <alignment horizontal="center" vertical="center"/>
      <protection hidden="1"/>
    </xf>
    <xf numFmtId="0" fontId="21" fillId="0" borderId="19" xfId="0" applyFont="1" applyBorder="1" applyAlignment="1" applyProtection="1">
      <alignment horizontal="center" vertical="center"/>
      <protection/>
    </xf>
    <xf numFmtId="0" fontId="21" fillId="0" borderId="21"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5" fillId="0" borderId="0" xfId="0" applyFont="1" applyBorder="1" applyAlignment="1" applyProtection="1">
      <alignment/>
      <protection locked="0"/>
    </xf>
    <xf numFmtId="0" fontId="16" fillId="0" borderId="0" xfId="0" applyFont="1" applyBorder="1" applyAlignment="1" applyProtection="1">
      <alignment vertical="center"/>
      <protection locked="0"/>
    </xf>
    <xf numFmtId="0" fontId="5" fillId="0" borderId="0" xfId="0" applyFont="1" applyBorder="1" applyAlignment="1" applyProtection="1">
      <alignment horizontal="left"/>
      <protection locked="0"/>
    </xf>
    <xf numFmtId="0" fontId="16" fillId="0" borderId="0" xfId="0" applyFont="1" applyBorder="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6"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22" fillId="0" borderId="10" xfId="0" applyFont="1" applyBorder="1" applyAlignment="1" applyProtection="1">
      <alignment vertical="center"/>
      <protection/>
    </xf>
    <xf numFmtId="0" fontId="22" fillId="0" borderId="16" xfId="0" applyFont="1" applyBorder="1" applyAlignment="1" applyProtection="1">
      <alignment vertical="center"/>
      <protection/>
    </xf>
    <xf numFmtId="0" fontId="22" fillId="0" borderId="21"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2" fillId="0" borderId="11" xfId="0" applyFont="1" applyBorder="1" applyAlignment="1" applyProtection="1">
      <alignment vertical="center"/>
      <protection/>
    </xf>
    <xf numFmtId="0" fontId="10" fillId="0" borderId="16" xfId="0" applyFont="1" applyBorder="1" applyAlignment="1" applyProtection="1">
      <alignment vertical="center"/>
      <protection/>
    </xf>
    <xf numFmtId="0" fontId="16" fillId="0" borderId="26" xfId="0" applyFont="1" applyBorder="1" applyAlignment="1" applyProtection="1">
      <alignment horizontal="center" vertical="center"/>
      <protection/>
    </xf>
    <xf numFmtId="0" fontId="16" fillId="0" borderId="21"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 fillId="0" borderId="17"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1" fillId="0" borderId="10" xfId="0" applyFont="1" applyFill="1" applyBorder="1" applyAlignment="1" applyProtection="1">
      <alignment horizontal="center"/>
      <protection/>
    </xf>
    <xf numFmtId="0" fontId="21" fillId="0" borderId="16" xfId="0" applyFont="1" applyFill="1" applyBorder="1" applyAlignment="1" applyProtection="1">
      <alignment/>
      <protection/>
    </xf>
    <xf numFmtId="0" fontId="21" fillId="0" borderId="0" xfId="0" applyFont="1" applyFill="1" applyBorder="1" applyAlignment="1" applyProtection="1">
      <alignment horizontal="center"/>
      <protection/>
    </xf>
    <xf numFmtId="0" fontId="21" fillId="0" borderId="0" xfId="0" applyFont="1" applyFill="1" applyBorder="1" applyAlignment="1" applyProtection="1">
      <alignment/>
      <protection/>
    </xf>
    <xf numFmtId="0" fontId="21" fillId="0" borderId="10" xfId="0" applyFont="1" applyFill="1" applyBorder="1" applyAlignment="1" applyProtection="1">
      <alignment/>
      <protection/>
    </xf>
    <xf numFmtId="0" fontId="21" fillId="0" borderId="17" xfId="0" applyFont="1" applyFill="1" applyBorder="1" applyAlignment="1" applyProtection="1">
      <alignment/>
      <protection/>
    </xf>
    <xf numFmtId="0" fontId="2" fillId="0" borderId="10" xfId="0" applyFont="1" applyFill="1" applyBorder="1" applyAlignment="1" applyProtection="1">
      <alignment/>
      <protection/>
    </xf>
    <xf numFmtId="0" fontId="4" fillId="0" borderId="22" xfId="0" applyFont="1" applyFill="1" applyBorder="1" applyAlignment="1" applyProtection="1">
      <alignment horizontal="center"/>
      <protection/>
    </xf>
    <xf numFmtId="0" fontId="4" fillId="0" borderId="17" xfId="0" applyFont="1" applyFill="1" applyBorder="1" applyAlignment="1" applyProtection="1">
      <alignment horizontal="center"/>
      <protection/>
    </xf>
    <xf numFmtId="0" fontId="21" fillId="0" borderId="22" xfId="0" applyFont="1" applyFill="1" applyBorder="1" applyAlignment="1" applyProtection="1">
      <alignment horizontal="center"/>
      <protection/>
    </xf>
    <xf numFmtId="0" fontId="21" fillId="0" borderId="17" xfId="0" applyFont="1" applyFill="1" applyBorder="1" applyAlignment="1" applyProtection="1">
      <alignment horizontal="center"/>
      <protection/>
    </xf>
    <xf numFmtId="185" fontId="21" fillId="0" borderId="10" xfId="0" applyNumberFormat="1" applyFont="1" applyFill="1" applyBorder="1" applyAlignment="1" applyProtection="1">
      <alignment horizontal="center" vertical="center"/>
      <protection/>
    </xf>
    <xf numFmtId="185" fontId="21" fillId="0" borderId="0" xfId="0" applyNumberFormat="1" applyFont="1" applyFill="1" applyBorder="1" applyAlignment="1" applyProtection="1">
      <alignment horizontal="center" vertical="center"/>
      <protection/>
    </xf>
    <xf numFmtId="185" fontId="21" fillId="0" borderId="22"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21" fillId="0" borderId="17" xfId="0" applyFont="1" applyBorder="1" applyAlignment="1" applyProtection="1">
      <alignment/>
      <protection/>
    </xf>
    <xf numFmtId="0" fontId="23" fillId="0" borderId="0" xfId="0" applyFont="1" applyFill="1" applyBorder="1" applyAlignment="1" applyProtection="1">
      <alignment horizontal="center"/>
      <protection/>
    </xf>
    <xf numFmtId="0" fontId="23" fillId="0" borderId="10" xfId="0" applyFont="1" applyFill="1" applyBorder="1" applyAlignment="1" applyProtection="1">
      <alignment horizontal="center"/>
      <protection/>
    </xf>
    <xf numFmtId="0" fontId="23" fillId="0" borderId="17" xfId="0" applyFont="1" applyBorder="1" applyAlignment="1" applyProtection="1">
      <alignment horizontal="center"/>
      <protection/>
    </xf>
    <xf numFmtId="0" fontId="23" fillId="0" borderId="17" xfId="0" applyFont="1" applyFill="1" applyBorder="1" applyAlignment="1" applyProtection="1">
      <alignment horizontal="center"/>
      <protection/>
    </xf>
    <xf numFmtId="0" fontId="23" fillId="0" borderId="0" xfId="0" applyFont="1" applyBorder="1" applyAlignment="1" applyProtection="1">
      <alignment horizontal="center"/>
      <protection/>
    </xf>
    <xf numFmtId="0" fontId="16" fillId="0" borderId="25" xfId="0" applyFont="1" applyFill="1" applyBorder="1" applyAlignment="1" applyProtection="1">
      <alignment horizontal="center"/>
      <protection/>
    </xf>
    <xf numFmtId="0" fontId="22" fillId="0" borderId="17" xfId="0" applyFont="1" applyFill="1" applyBorder="1" applyAlignment="1" applyProtection="1">
      <alignment vertical="center"/>
      <protection/>
    </xf>
    <xf numFmtId="0" fontId="22" fillId="0" borderId="25"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185" fontId="22" fillId="0" borderId="10" xfId="0" applyNumberFormat="1" applyFont="1" applyFill="1" applyBorder="1" applyAlignment="1" applyProtection="1">
      <alignment horizontal="center" vertical="center"/>
      <protection/>
    </xf>
    <xf numFmtId="185" fontId="22" fillId="0" borderId="25" xfId="0" applyNumberFormat="1" applyFont="1" applyFill="1" applyBorder="1" applyAlignment="1" applyProtection="1">
      <alignment horizontal="center" vertical="center"/>
      <protection/>
    </xf>
    <xf numFmtId="0" fontId="21" fillId="0" borderId="21" xfId="0" applyFont="1" applyFill="1" applyBorder="1" applyAlignment="1" applyProtection="1">
      <alignment horizontal="center"/>
      <protection/>
    </xf>
    <xf numFmtId="0" fontId="21" fillId="0" borderId="16" xfId="0" applyFont="1" applyFill="1" applyBorder="1" applyAlignment="1" applyProtection="1">
      <alignment horizontal="center"/>
      <protection/>
    </xf>
    <xf numFmtId="0" fontId="21" fillId="0" borderId="11" xfId="0" applyFont="1" applyFill="1" applyBorder="1" applyAlignment="1" applyProtection="1">
      <alignment horizontal="center"/>
      <protection/>
    </xf>
    <xf numFmtId="0" fontId="21" fillId="0" borderId="21" xfId="0" applyFont="1" applyBorder="1" applyAlignment="1" applyProtection="1">
      <alignment horizontal="center"/>
      <protection/>
    </xf>
    <xf numFmtId="0" fontId="21" fillId="0" borderId="16" xfId="0" applyFont="1" applyBorder="1" applyAlignment="1" applyProtection="1">
      <alignment horizontal="center"/>
      <protection/>
    </xf>
    <xf numFmtId="0" fontId="4" fillId="0" borderId="16"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21" fillId="0" borderId="26" xfId="0" applyFont="1" applyFill="1" applyBorder="1" applyAlignment="1" applyProtection="1">
      <alignment horizontal="center" vertical="center"/>
      <protection/>
    </xf>
    <xf numFmtId="185" fontId="21" fillId="0" borderId="11" xfId="0" applyNumberFormat="1" applyFont="1" applyFill="1" applyBorder="1" applyAlignment="1" applyProtection="1">
      <alignment horizontal="center" vertical="center"/>
      <protection/>
    </xf>
    <xf numFmtId="185" fontId="21" fillId="0" borderId="16" xfId="0" applyNumberFormat="1" applyFont="1" applyFill="1" applyBorder="1" applyAlignment="1" applyProtection="1">
      <alignment horizontal="center" vertical="center"/>
      <protection/>
    </xf>
    <xf numFmtId="185" fontId="21" fillId="0" borderId="26" xfId="0" applyNumberFormat="1" applyFont="1" applyFill="1" applyBorder="1" applyAlignment="1" applyProtection="1">
      <alignment horizontal="center" vertical="center"/>
      <protection/>
    </xf>
    <xf numFmtId="0" fontId="2" fillId="0" borderId="16" xfId="0" applyFont="1" applyFill="1" applyBorder="1" applyAlignment="1" applyProtection="1">
      <alignment/>
      <protection/>
    </xf>
    <xf numFmtId="0" fontId="2" fillId="0" borderId="0" xfId="0" applyFont="1" applyFill="1" applyBorder="1" applyAlignment="1" applyProtection="1">
      <alignment/>
      <protection/>
    </xf>
    <xf numFmtId="0" fontId="2" fillId="0" borderId="17" xfId="0" applyFont="1" applyBorder="1" applyAlignment="1" applyProtection="1">
      <alignment/>
      <protection/>
    </xf>
    <xf numFmtId="0" fontId="21" fillId="0" borderId="17" xfId="0" applyFont="1" applyBorder="1" applyAlignment="1" applyProtection="1">
      <alignment horizontal="center"/>
      <protection/>
    </xf>
    <xf numFmtId="0" fontId="21" fillId="0" borderId="0" xfId="0" applyFont="1" applyBorder="1" applyAlignment="1" applyProtection="1">
      <alignment horizontal="center"/>
      <protection/>
    </xf>
    <xf numFmtId="0" fontId="2"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7" xfId="0" applyFont="1" applyFill="1" applyBorder="1" applyAlignment="1" applyProtection="1">
      <alignment/>
      <protection/>
    </xf>
    <xf numFmtId="0" fontId="4" fillId="0" borderId="16" xfId="0" applyFont="1" applyFill="1" applyBorder="1" applyAlignment="1" applyProtection="1">
      <alignment/>
      <protection/>
    </xf>
    <xf numFmtId="0" fontId="5" fillId="0" borderId="26"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21" fillId="0" borderId="19" xfId="0" applyFont="1" applyFill="1" applyBorder="1" applyAlignment="1" applyProtection="1">
      <alignment horizontal="center"/>
      <protection/>
    </xf>
    <xf numFmtId="0" fontId="23" fillId="0" borderId="18" xfId="0" applyFont="1" applyFill="1" applyBorder="1" applyAlignment="1" applyProtection="1">
      <alignment horizontal="center"/>
      <protection/>
    </xf>
    <xf numFmtId="0" fontId="23" fillId="0" borderId="20" xfId="0" applyFont="1" applyFill="1" applyBorder="1" applyAlignment="1" applyProtection="1">
      <alignment horizontal="center"/>
      <protection/>
    </xf>
    <xf numFmtId="0" fontId="23" fillId="0" borderId="19" xfId="0" applyFont="1" applyBorder="1" applyAlignment="1" applyProtection="1">
      <alignment horizontal="center"/>
      <protection/>
    </xf>
    <xf numFmtId="0" fontId="23" fillId="0" borderId="19" xfId="0" applyFont="1" applyFill="1" applyBorder="1" applyAlignment="1" applyProtection="1">
      <alignment horizontal="center"/>
      <protection/>
    </xf>
    <xf numFmtId="0" fontId="21" fillId="0" borderId="18" xfId="0" applyFont="1" applyFill="1" applyBorder="1" applyAlignment="1" applyProtection="1">
      <alignment horizontal="center"/>
      <protection/>
    </xf>
    <xf numFmtId="0" fontId="21" fillId="0" borderId="20"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16" fillId="0" borderId="19" xfId="0" applyFont="1" applyFill="1" applyBorder="1" applyAlignment="1" applyProtection="1">
      <alignment horizontal="center"/>
      <protection/>
    </xf>
    <xf numFmtId="0" fontId="22" fillId="0" borderId="19" xfId="0" applyFont="1" applyFill="1" applyBorder="1" applyAlignment="1" applyProtection="1">
      <alignment vertical="center"/>
      <protection/>
    </xf>
    <xf numFmtId="0" fontId="22" fillId="0" borderId="18" xfId="0" applyFont="1" applyFill="1" applyBorder="1" applyAlignment="1" applyProtection="1">
      <alignment horizontal="center" vertical="center"/>
      <protection/>
    </xf>
    <xf numFmtId="185" fontId="22" fillId="0" borderId="20" xfId="0" applyNumberFormat="1" applyFont="1" applyFill="1" applyBorder="1" applyAlignment="1" applyProtection="1">
      <alignment horizontal="center" vertical="center"/>
      <protection/>
    </xf>
    <xf numFmtId="0" fontId="22" fillId="0" borderId="10" xfId="0" applyFont="1" applyBorder="1" applyAlignment="1" applyProtection="1">
      <alignment horizontal="center" vertical="center"/>
      <protection/>
    </xf>
    <xf numFmtId="0" fontId="0" fillId="0" borderId="12" xfId="0" applyBorder="1" applyAlignment="1" applyProtection="1">
      <alignment/>
      <protection locked="0"/>
    </xf>
    <xf numFmtId="186" fontId="0" fillId="0" borderId="12" xfId="0" applyNumberFormat="1" applyBorder="1" applyAlignment="1">
      <alignment/>
    </xf>
    <xf numFmtId="0" fontId="5" fillId="0" borderId="0" xfId="0" applyFont="1" applyBorder="1" applyAlignment="1" applyProtection="1">
      <alignment horizontal="right"/>
      <protection locked="0"/>
    </xf>
    <xf numFmtId="0" fontId="16" fillId="0" borderId="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16" fillId="0" borderId="0" xfId="0" applyFont="1" applyBorder="1" applyAlignment="1" applyProtection="1">
      <alignment horizontal="right"/>
      <protection locked="0"/>
    </xf>
    <xf numFmtId="0" fontId="16" fillId="0" borderId="0" xfId="0" applyFont="1" applyBorder="1" applyAlignment="1" applyProtection="1">
      <alignment horizontal="left"/>
      <protection locked="0"/>
    </xf>
    <xf numFmtId="0" fontId="16" fillId="0" borderId="0" xfId="0" applyFont="1" applyBorder="1" applyAlignment="1" applyProtection="1">
      <alignment horizontal="center"/>
      <protection locked="0"/>
    </xf>
    <xf numFmtId="0" fontId="2" fillId="0" borderId="0" xfId="0" applyFont="1" applyBorder="1" applyAlignment="1">
      <alignment vertical="center"/>
    </xf>
    <xf numFmtId="0" fontId="25" fillId="33" borderId="0" xfId="0" applyFont="1" applyFill="1" applyAlignment="1">
      <alignment/>
    </xf>
    <xf numFmtId="0" fontId="0" fillId="33" borderId="0" xfId="0" applyFill="1" applyAlignment="1">
      <alignment horizontal="center"/>
    </xf>
    <xf numFmtId="0" fontId="0" fillId="33" borderId="0" xfId="0" applyFill="1" applyAlignment="1" applyProtection="1">
      <alignment horizontal="center"/>
      <protection locked="0"/>
    </xf>
    <xf numFmtId="0" fontId="0" fillId="33" borderId="0" xfId="0" applyFill="1" applyAlignment="1">
      <alignment/>
    </xf>
    <xf numFmtId="0" fontId="25" fillId="33" borderId="0" xfId="0" applyFont="1" applyFill="1" applyAlignment="1" applyProtection="1">
      <alignment/>
      <protection locked="0"/>
    </xf>
    <xf numFmtId="0" fontId="0" fillId="33" borderId="0" xfId="0" applyFill="1" applyBorder="1" applyAlignment="1">
      <alignment horizontal="center"/>
    </xf>
    <xf numFmtId="0" fontId="0" fillId="33" borderId="0" xfId="0" applyFill="1" applyBorder="1" applyAlignment="1" applyProtection="1">
      <alignment horizontal="center"/>
      <protection locked="0"/>
    </xf>
    <xf numFmtId="0" fontId="0" fillId="33" borderId="21" xfId="0" applyFill="1" applyBorder="1" applyAlignment="1">
      <alignment horizontal="center"/>
    </xf>
    <xf numFmtId="0" fontId="0" fillId="33" borderId="16" xfId="0" applyFill="1" applyBorder="1" applyAlignment="1">
      <alignment horizontal="center"/>
    </xf>
    <xf numFmtId="0" fontId="0" fillId="33" borderId="16" xfId="0" applyFill="1" applyBorder="1" applyAlignment="1" applyProtection="1">
      <alignment horizontal="center"/>
      <protection locked="0"/>
    </xf>
    <xf numFmtId="0" fontId="0" fillId="33" borderId="11" xfId="0" applyFill="1" applyBorder="1" applyAlignment="1">
      <alignment horizontal="center"/>
    </xf>
    <xf numFmtId="0" fontId="0" fillId="33" borderId="17" xfId="0" applyFill="1" applyBorder="1" applyAlignment="1">
      <alignment horizontal="center"/>
    </xf>
    <xf numFmtId="0" fontId="0" fillId="33" borderId="10"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20" xfId="0" applyFill="1" applyBorder="1" applyAlignment="1">
      <alignment horizontal="center"/>
    </xf>
    <xf numFmtId="0" fontId="25" fillId="0" borderId="0" xfId="0" applyFont="1" applyFill="1" applyAlignment="1" applyProtection="1">
      <alignment/>
      <protection locked="0"/>
    </xf>
    <xf numFmtId="0" fontId="0" fillId="0" borderId="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lignment horizontal="center"/>
    </xf>
    <xf numFmtId="0" fontId="0" fillId="0" borderId="0" xfId="0" applyAlignment="1" applyProtection="1">
      <alignment/>
      <protection locked="0"/>
    </xf>
    <xf numFmtId="185" fontId="0" fillId="0" borderId="12" xfId="0" applyNumberFormat="1" applyBorder="1" applyAlignment="1" applyProtection="1">
      <alignment/>
      <protection locked="0"/>
    </xf>
    <xf numFmtId="0" fontId="0" fillId="0" borderId="27" xfId="0" applyBorder="1" applyAlignment="1">
      <alignment horizontal="center"/>
    </xf>
    <xf numFmtId="0" fontId="0" fillId="0" borderId="28" xfId="0" applyBorder="1" applyAlignment="1">
      <alignment horizontal="center"/>
    </xf>
    <xf numFmtId="0" fontId="25" fillId="34" borderId="29" xfId="0" applyFont="1" applyFill="1" applyBorder="1" applyAlignment="1">
      <alignment horizontal="center"/>
    </xf>
    <xf numFmtId="0" fontId="25" fillId="34" borderId="12" xfId="0" applyFont="1" applyFill="1" applyBorder="1" applyAlignment="1">
      <alignment horizontal="center"/>
    </xf>
    <xf numFmtId="0" fontId="0" fillId="0" borderId="30" xfId="0" applyBorder="1" applyAlignment="1">
      <alignment/>
    </xf>
    <xf numFmtId="186" fontId="0" fillId="0" borderId="30" xfId="0" applyNumberFormat="1" applyBorder="1" applyAlignment="1">
      <alignment/>
    </xf>
    <xf numFmtId="0" fontId="0" fillId="0" borderId="31" xfId="0" applyBorder="1" applyAlignment="1">
      <alignment/>
    </xf>
    <xf numFmtId="0" fontId="0" fillId="0" borderId="27" xfId="0" applyBorder="1" applyAlignment="1">
      <alignment/>
    </xf>
    <xf numFmtId="0" fontId="0" fillId="0" borderId="29" xfId="0" applyBorder="1" applyAlignment="1">
      <alignment/>
    </xf>
    <xf numFmtId="188" fontId="0" fillId="0" borderId="12" xfId="0" applyNumberFormat="1" applyBorder="1" applyAlignment="1">
      <alignment horizontal="center"/>
    </xf>
    <xf numFmtId="188" fontId="0" fillId="0" borderId="32" xfId="0" applyNumberFormat="1" applyBorder="1" applyAlignment="1">
      <alignment horizontal="center"/>
    </xf>
    <xf numFmtId="186" fontId="0" fillId="0" borderId="12" xfId="0" applyNumberFormat="1" applyBorder="1" applyAlignment="1">
      <alignment horizontal="center"/>
    </xf>
    <xf numFmtId="186" fontId="0" fillId="0" borderId="32" xfId="0" applyNumberFormat="1" applyBorder="1" applyAlignment="1">
      <alignment horizontal="center"/>
    </xf>
    <xf numFmtId="0" fontId="0" fillId="0" borderId="30" xfId="0" applyBorder="1" applyAlignment="1">
      <alignment horizontal="center"/>
    </xf>
    <xf numFmtId="188" fontId="0" fillId="0" borderId="30" xfId="0" applyNumberFormat="1" applyBorder="1" applyAlignment="1">
      <alignment horizontal="center"/>
    </xf>
    <xf numFmtId="188" fontId="0" fillId="0" borderId="33" xfId="0" applyNumberFormat="1" applyBorder="1" applyAlignment="1">
      <alignment horizontal="center"/>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horizontal="center"/>
    </xf>
    <xf numFmtId="0" fontId="0" fillId="0" borderId="38" xfId="0" applyBorder="1" applyAlignment="1">
      <alignment horizontal="center"/>
    </xf>
    <xf numFmtId="56" fontId="0" fillId="0" borderId="36" xfId="0" applyNumberFormat="1" applyBorder="1" applyAlignment="1">
      <alignment horizontal="center" vertical="center"/>
    </xf>
    <xf numFmtId="0" fontId="0" fillId="35" borderId="27" xfId="0" applyFill="1" applyBorder="1" applyAlignment="1">
      <alignment horizontal="center"/>
    </xf>
    <xf numFmtId="56" fontId="0" fillId="0" borderId="10" xfId="0" applyNumberFormat="1" applyBorder="1" applyAlignment="1">
      <alignment horizontal="center" vertical="center"/>
    </xf>
    <xf numFmtId="0" fontId="0" fillId="35" borderId="12" xfId="0" applyFill="1" applyBorder="1" applyAlignment="1">
      <alignment horizontal="center"/>
    </xf>
    <xf numFmtId="0" fontId="0" fillId="0" borderId="32" xfId="0" applyBorder="1" applyAlignment="1">
      <alignment horizontal="center"/>
    </xf>
    <xf numFmtId="56" fontId="0" fillId="0" borderId="39" xfId="0" applyNumberFormat="1" applyBorder="1" applyAlignment="1">
      <alignment horizontal="center" vertical="center"/>
    </xf>
    <xf numFmtId="0" fontId="0" fillId="35" borderId="30" xfId="0" applyFill="1" applyBorder="1" applyAlignment="1">
      <alignment horizontal="center"/>
    </xf>
    <xf numFmtId="0" fontId="0" fillId="0" borderId="33" xfId="0" applyBorder="1" applyAlignment="1">
      <alignment horizontal="center"/>
    </xf>
    <xf numFmtId="56" fontId="0" fillId="0" borderId="40" xfId="0" applyNumberFormat="1" applyBorder="1" applyAlignment="1">
      <alignment horizontal="center" vertical="center"/>
    </xf>
    <xf numFmtId="0" fontId="0" fillId="0" borderId="41" xfId="0" applyBorder="1" applyAlignment="1">
      <alignment/>
    </xf>
    <xf numFmtId="0" fontId="0" fillId="35" borderId="41"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56" fontId="0" fillId="0" borderId="20" xfId="0" applyNumberFormat="1" applyBorder="1" applyAlignment="1">
      <alignment horizontal="center" vertical="center"/>
    </xf>
    <xf numFmtId="0" fontId="0" fillId="0" borderId="25" xfId="0" applyBorder="1" applyAlignment="1">
      <alignment/>
    </xf>
    <xf numFmtId="0" fontId="0" fillId="35" borderId="25" xfId="0" applyFill="1" applyBorder="1" applyAlignment="1">
      <alignment horizontal="center"/>
    </xf>
    <xf numFmtId="0" fontId="0" fillId="0" borderId="25" xfId="0" applyBorder="1" applyAlignment="1">
      <alignment horizontal="center"/>
    </xf>
    <xf numFmtId="0" fontId="0" fillId="0" borderId="43" xfId="0" applyBorder="1" applyAlignment="1">
      <alignment horizontal="center"/>
    </xf>
    <xf numFmtId="0" fontId="0" fillId="0" borderId="15" xfId="0" applyBorder="1" applyAlignment="1">
      <alignment horizontal="center" vertical="center"/>
    </xf>
    <xf numFmtId="0" fontId="0" fillId="0" borderId="44" xfId="0" applyBorder="1" applyAlignment="1">
      <alignment horizontal="center" vertical="center"/>
    </xf>
    <xf numFmtId="56" fontId="0" fillId="0" borderId="45" xfId="0" applyNumberFormat="1" applyBorder="1" applyAlignment="1">
      <alignment horizontal="center" vertical="center"/>
    </xf>
    <xf numFmtId="0" fontId="0" fillId="0" borderId="46" xfId="0" applyBorder="1" applyAlignment="1">
      <alignment/>
    </xf>
    <xf numFmtId="0" fontId="25" fillId="34" borderId="30" xfId="0" applyFont="1" applyFill="1" applyBorder="1" applyAlignment="1">
      <alignment horizontal="center"/>
    </xf>
    <xf numFmtId="188" fontId="0" fillId="0" borderId="12" xfId="0" applyNumberFormat="1" applyBorder="1" applyAlignment="1">
      <alignment/>
    </xf>
    <xf numFmtId="188" fontId="0" fillId="0" borderId="30" xfId="0" applyNumberFormat="1" applyBorder="1" applyAlignment="1">
      <alignment/>
    </xf>
    <xf numFmtId="0" fontId="25" fillId="34" borderId="46" xfId="0" applyFont="1" applyFill="1" applyBorder="1" applyAlignment="1">
      <alignment horizontal="center"/>
    </xf>
    <xf numFmtId="186" fontId="0" fillId="0" borderId="30" xfId="0" applyNumberFormat="1" applyBorder="1" applyAlignment="1">
      <alignment horizontal="center"/>
    </xf>
    <xf numFmtId="185" fontId="0" fillId="0" borderId="12" xfId="0" applyNumberFormat="1" applyFill="1" applyBorder="1" applyAlignment="1">
      <alignment horizontal="center"/>
    </xf>
    <xf numFmtId="189" fontId="0" fillId="0" borderId="12" xfId="0" applyNumberFormat="1"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pplyProtection="1">
      <alignment/>
      <protection locked="0"/>
    </xf>
    <xf numFmtId="185" fontId="0" fillId="0" borderId="0" xfId="0" applyNumberFormat="1" applyBorder="1" applyAlignment="1" applyProtection="1">
      <alignment/>
      <protection locked="0"/>
    </xf>
    <xf numFmtId="0" fontId="25" fillId="0" borderId="0" xfId="0" applyFont="1" applyFill="1" applyBorder="1" applyAlignment="1">
      <alignment horizontal="center"/>
    </xf>
    <xf numFmtId="0" fontId="0" fillId="0" borderId="0" xfId="0" applyBorder="1" applyAlignment="1">
      <alignment/>
    </xf>
    <xf numFmtId="186" fontId="0" fillId="0" borderId="0" xfId="0" applyNumberFormat="1" applyBorder="1" applyAlignment="1">
      <alignment/>
    </xf>
    <xf numFmtId="185" fontId="0" fillId="0" borderId="0" xfId="0" applyNumberFormat="1" applyBorder="1" applyAlignment="1">
      <alignment/>
    </xf>
    <xf numFmtId="186" fontId="0" fillId="0" borderId="0" xfId="0" applyNumberFormat="1" applyBorder="1" applyAlignment="1">
      <alignment horizontal="center"/>
    </xf>
    <xf numFmtId="188" fontId="0" fillId="0" borderId="0" xfId="0" applyNumberFormat="1" applyBorder="1" applyAlignment="1">
      <alignment/>
    </xf>
    <xf numFmtId="0" fontId="0" fillId="0" borderId="12" xfId="0" applyBorder="1" applyAlignment="1" applyProtection="1">
      <alignment horizontal="center"/>
      <protection locked="0"/>
    </xf>
    <xf numFmtId="185" fontId="0" fillId="0" borderId="0" xfId="0" applyNumberFormat="1" applyFill="1" applyBorder="1" applyAlignment="1">
      <alignment/>
    </xf>
    <xf numFmtId="0" fontId="0" fillId="0" borderId="45" xfId="0" applyBorder="1" applyAlignment="1">
      <alignment/>
    </xf>
    <xf numFmtId="0" fontId="0" fillId="0" borderId="15" xfId="0" applyBorder="1" applyAlignment="1">
      <alignment/>
    </xf>
    <xf numFmtId="0" fontId="0" fillId="0" borderId="44" xfId="0" applyBorder="1" applyAlignment="1">
      <alignment/>
    </xf>
    <xf numFmtId="0" fontId="0" fillId="0" borderId="36" xfId="0" applyBorder="1" applyAlignment="1">
      <alignment horizontal="center"/>
    </xf>
    <xf numFmtId="0" fontId="0" fillId="0" borderId="32" xfId="0" applyBorder="1" applyAlignment="1">
      <alignment/>
    </xf>
    <xf numFmtId="0" fontId="0" fillId="0" borderId="33" xfId="0" applyBorder="1" applyAlignment="1">
      <alignment/>
    </xf>
    <xf numFmtId="0" fontId="0" fillId="0" borderId="49" xfId="0" applyBorder="1" applyAlignment="1">
      <alignment/>
    </xf>
    <xf numFmtId="185" fontId="0" fillId="0" borderId="0" xfId="0" applyNumberFormat="1" applyBorder="1" applyAlignment="1">
      <alignment horizontal="center"/>
    </xf>
    <xf numFmtId="185" fontId="0" fillId="0" borderId="50" xfId="0" applyNumberFormat="1" applyBorder="1" applyAlignment="1">
      <alignment horizontal="center"/>
    </xf>
    <xf numFmtId="185" fontId="0" fillId="0" borderId="50" xfId="0" applyNumberFormat="1" applyBorder="1" applyAlignment="1">
      <alignment/>
    </xf>
    <xf numFmtId="185" fontId="0" fillId="0" borderId="51" xfId="0" applyNumberFormat="1" applyBorder="1" applyAlignment="1">
      <alignment/>
    </xf>
    <xf numFmtId="49" fontId="0" fillId="0" borderId="12" xfId="0" applyNumberFormat="1" applyFill="1" applyBorder="1" applyAlignment="1">
      <alignment horizontal="center"/>
    </xf>
    <xf numFmtId="185" fontId="3" fillId="0" borderId="15" xfId="0" applyNumberFormat="1" applyFont="1" applyFill="1" applyBorder="1" applyAlignment="1" applyProtection="1">
      <alignment horizontal="center" vertical="center"/>
      <protection/>
    </xf>
    <xf numFmtId="185" fontId="12" fillId="0" borderId="0" xfId="0" applyNumberFormat="1" applyFont="1" applyFill="1" applyBorder="1" applyAlignment="1" applyProtection="1">
      <alignment horizontal="left" vertical="center"/>
      <protection locked="0"/>
    </xf>
    <xf numFmtId="185" fontId="12" fillId="0" borderId="0" xfId="0" applyNumberFormat="1" applyFont="1" applyFill="1" applyBorder="1" applyAlignment="1" applyProtection="1">
      <alignment horizontal="center" vertical="center"/>
      <protection locked="0"/>
    </xf>
    <xf numFmtId="185" fontId="2" fillId="0" borderId="0" xfId="0" applyNumberFormat="1" applyFont="1" applyFill="1" applyBorder="1" applyAlignment="1" applyProtection="1">
      <alignment horizontal="center" vertical="center"/>
      <protection/>
    </xf>
    <xf numFmtId="185" fontId="21" fillId="0" borderId="1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190" fontId="0" fillId="0" borderId="0" xfId="0" applyNumberFormat="1" applyAlignment="1">
      <alignment/>
    </xf>
    <xf numFmtId="190" fontId="0" fillId="0" borderId="12" xfId="0" applyNumberFormat="1" applyBorder="1" applyAlignment="1">
      <alignment/>
    </xf>
    <xf numFmtId="190" fontId="0" fillId="0" borderId="12" xfId="0" applyNumberFormat="1" applyBorder="1" applyAlignment="1">
      <alignment horizontal="center"/>
    </xf>
    <xf numFmtId="190" fontId="0" fillId="0" borderId="48" xfId="0" applyNumberFormat="1" applyBorder="1" applyAlignment="1">
      <alignment/>
    </xf>
    <xf numFmtId="190" fontId="0" fillId="0" borderId="14" xfId="0" applyNumberFormat="1" applyBorder="1" applyAlignment="1">
      <alignment horizontal="center"/>
    </xf>
    <xf numFmtId="190" fontId="0" fillId="0" borderId="14" xfId="0" applyNumberFormat="1" applyBorder="1" applyAlignment="1">
      <alignment/>
    </xf>
    <xf numFmtId="190" fontId="0" fillId="0" borderId="52" xfId="0" applyNumberFormat="1" applyBorder="1" applyAlignment="1">
      <alignment/>
    </xf>
    <xf numFmtId="185" fontId="21" fillId="0" borderId="20" xfId="0" applyNumberFormat="1"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shrinkToFit="1"/>
      <protection/>
    </xf>
    <xf numFmtId="0" fontId="5" fillId="0" borderId="12" xfId="0" applyFont="1" applyBorder="1" applyAlignment="1" applyProtection="1">
      <alignment horizontal="center" vertical="center"/>
      <protection/>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6" xfId="0" applyFont="1" applyBorder="1" applyAlignment="1" applyProtection="1">
      <alignment horizontal="center" vertical="center"/>
      <protection/>
    </xf>
    <xf numFmtId="0" fontId="16" fillId="0" borderId="13" xfId="0" applyFont="1" applyBorder="1" applyAlignment="1" applyProtection="1">
      <alignment vertical="center"/>
      <protection/>
    </xf>
    <xf numFmtId="0" fontId="16" fillId="0" borderId="14" xfId="0" applyFont="1" applyBorder="1" applyAlignment="1" applyProtection="1">
      <alignment vertical="center"/>
      <protection/>
    </xf>
    <xf numFmtId="0" fontId="21" fillId="0" borderId="12"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185" fontId="5" fillId="0" borderId="15" xfId="0" applyNumberFormat="1" applyFont="1" applyFill="1" applyBorder="1" applyAlignment="1" applyProtection="1">
      <alignment horizontal="center" vertical="center"/>
      <protection/>
    </xf>
    <xf numFmtId="0" fontId="21" fillId="0" borderId="15" xfId="0"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5" fillId="0" borderId="15" xfId="0" applyFont="1" applyFill="1" applyBorder="1" applyAlignment="1">
      <alignment horizontal="center"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2"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23" fillId="0" borderId="16" xfId="0" applyFont="1" applyFill="1" applyBorder="1" applyAlignment="1" applyProtection="1">
      <alignment horizontal="center"/>
      <protection/>
    </xf>
    <xf numFmtId="0" fontId="23" fillId="0" borderId="23" xfId="0" applyFont="1" applyFill="1" applyBorder="1" applyAlignment="1" applyProtection="1">
      <alignment horizontal="center"/>
      <protection/>
    </xf>
    <xf numFmtId="0" fontId="30" fillId="0" borderId="0" xfId="0" applyFont="1" applyFill="1" applyBorder="1" applyAlignment="1">
      <alignment/>
    </xf>
    <xf numFmtId="0" fontId="30" fillId="0" borderId="0" xfId="0" applyFont="1" applyBorder="1" applyAlignment="1">
      <alignment/>
    </xf>
    <xf numFmtId="0" fontId="23" fillId="0" borderId="24" xfId="0" applyFont="1" applyFill="1" applyBorder="1" applyAlignment="1" applyProtection="1">
      <alignment horizontal="center"/>
      <protection/>
    </xf>
    <xf numFmtId="0" fontId="24" fillId="0" borderId="16" xfId="0" applyFont="1" applyBorder="1" applyAlignment="1" applyProtection="1">
      <alignment horizontal="center" vertical="center"/>
      <protection/>
    </xf>
    <xf numFmtId="0" fontId="23" fillId="0" borderId="23" xfId="0" applyFont="1" applyFill="1" applyBorder="1" applyAlignment="1" applyProtection="1">
      <alignment/>
      <protection/>
    </xf>
    <xf numFmtId="0" fontId="30" fillId="0" borderId="0" xfId="0" applyFont="1" applyBorder="1" applyAlignment="1">
      <alignment horizontal="center"/>
    </xf>
    <xf numFmtId="0" fontId="23" fillId="0" borderId="0" xfId="0" applyFont="1" applyBorder="1" applyAlignment="1">
      <alignment/>
    </xf>
    <xf numFmtId="0" fontId="32" fillId="0" borderId="15" xfId="0" applyFont="1" applyBorder="1" applyAlignment="1" applyProtection="1">
      <alignment vertical="center"/>
      <protection/>
    </xf>
    <xf numFmtId="0" fontId="32" fillId="0" borderId="16" xfId="0" applyFont="1" applyBorder="1" applyAlignment="1" applyProtection="1">
      <alignment horizontal="center" vertical="center"/>
      <protection/>
    </xf>
    <xf numFmtId="0" fontId="32" fillId="0" borderId="13" xfId="0" applyFont="1" applyBorder="1" applyAlignment="1" applyProtection="1">
      <alignment vertical="center"/>
      <protection/>
    </xf>
    <xf numFmtId="0" fontId="32" fillId="0" borderId="12" xfId="0" applyFont="1" applyBorder="1" applyAlignment="1" applyProtection="1">
      <alignment vertical="center"/>
      <protection/>
    </xf>
    <xf numFmtId="0" fontId="32" fillId="0" borderId="12" xfId="0" applyFont="1" applyBorder="1" applyAlignment="1" applyProtection="1">
      <alignment horizontal="center" vertical="center"/>
      <protection/>
    </xf>
    <xf numFmtId="185" fontId="22" fillId="0" borderId="20" xfId="0" applyNumberFormat="1" applyFont="1" applyFill="1" applyBorder="1" applyAlignment="1" applyProtection="1">
      <alignment horizontal="center"/>
      <protection/>
    </xf>
    <xf numFmtId="185" fontId="22" fillId="0" borderId="10" xfId="0" applyNumberFormat="1" applyFont="1" applyFill="1" applyBorder="1" applyAlignment="1" applyProtection="1">
      <alignment horizontal="center"/>
      <protection/>
    </xf>
    <xf numFmtId="0" fontId="34" fillId="0" borderId="16" xfId="0" applyFont="1" applyFill="1" applyBorder="1" applyAlignment="1" applyProtection="1">
      <alignment horizontal="center" vertical="center" wrapText="1"/>
      <protection hidden="1"/>
    </xf>
    <xf numFmtId="0" fontId="34" fillId="0" borderId="16"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10" xfId="0" applyFont="1" applyFill="1" applyBorder="1" applyAlignment="1" applyProtection="1">
      <alignment horizontal="center" vertical="center" wrapText="1"/>
      <protection hidden="1"/>
    </xf>
    <xf numFmtId="0" fontId="34" fillId="0" borderId="17" xfId="0" applyFont="1" applyFill="1" applyBorder="1" applyAlignment="1" applyProtection="1">
      <alignment horizontal="center" vertical="center" wrapText="1"/>
      <protection hidden="1"/>
    </xf>
    <xf numFmtId="0" fontId="34" fillId="0" borderId="0" xfId="0" applyFont="1" applyBorder="1" applyAlignment="1" applyProtection="1">
      <alignment horizontal="center" vertical="center" wrapText="1"/>
      <protection hidden="1"/>
    </xf>
    <xf numFmtId="0" fontId="0" fillId="33" borderId="13" xfId="0" applyFill="1" applyBorder="1" applyAlignment="1">
      <alignment horizontal="center"/>
    </xf>
    <xf numFmtId="0" fontId="0" fillId="33" borderId="13" xfId="0" applyFill="1" applyBorder="1" applyAlignment="1" applyProtection="1">
      <alignment horizontal="center"/>
      <protection locked="0"/>
    </xf>
    <xf numFmtId="0" fontId="20" fillId="0" borderId="53" xfId="0" applyFont="1" applyFill="1" applyBorder="1" applyAlignment="1" applyProtection="1">
      <alignment horizontal="center" vertical="center"/>
      <protection/>
    </xf>
    <xf numFmtId="0" fontId="20" fillId="0" borderId="53" xfId="0" applyFont="1" applyBorder="1" applyAlignment="1" applyProtection="1">
      <alignment horizontal="center" vertical="center"/>
      <protection/>
    </xf>
    <xf numFmtId="0" fontId="20" fillId="0" borderId="54" xfId="0" applyFont="1" applyBorder="1" applyAlignment="1" applyProtection="1">
      <alignment horizontal="center" vertical="center"/>
      <protection/>
    </xf>
    <xf numFmtId="0" fontId="20" fillId="0" borderId="55" xfId="0" applyFont="1" applyBorder="1" applyAlignment="1" applyProtection="1">
      <alignment horizontal="center" vertical="center"/>
      <protection/>
    </xf>
    <xf numFmtId="0" fontId="21" fillId="0" borderId="56" xfId="0" applyFont="1" applyBorder="1" applyAlignment="1" applyProtection="1">
      <alignment horizontal="center" vertical="center"/>
      <protection/>
    </xf>
    <xf numFmtId="0" fontId="20" fillId="0" borderId="57" xfId="0" applyFont="1" applyFill="1" applyBorder="1" applyAlignment="1" applyProtection="1">
      <alignment horizontal="center" vertical="center"/>
      <protection/>
    </xf>
    <xf numFmtId="0" fontId="20" fillId="0" borderId="58" xfId="0" applyFont="1" applyBorder="1" applyAlignment="1" applyProtection="1">
      <alignment horizontal="center" vertical="center"/>
      <protection/>
    </xf>
    <xf numFmtId="0" fontId="20" fillId="0" borderId="59" xfId="0" applyFont="1" applyBorder="1" applyAlignment="1" applyProtection="1">
      <alignment horizontal="center" vertical="center"/>
      <protection/>
    </xf>
    <xf numFmtId="0" fontId="20" fillId="0" borderId="60" xfId="0" applyFont="1" applyBorder="1" applyAlignment="1" applyProtection="1">
      <alignment horizontal="center" vertical="center"/>
      <protection/>
    </xf>
    <xf numFmtId="0" fontId="20" fillId="0" borderId="61" xfId="0" applyFont="1" applyBorder="1" applyAlignment="1" applyProtection="1">
      <alignment horizontal="center" vertical="center"/>
      <protection/>
    </xf>
    <xf numFmtId="0" fontId="20" fillId="0" borderId="62" xfId="0" applyFont="1" applyBorder="1" applyAlignment="1" applyProtection="1">
      <alignment horizontal="center" vertical="center"/>
      <protection/>
    </xf>
    <xf numFmtId="0" fontId="36" fillId="0" borderId="0" xfId="0" applyFont="1" applyFill="1" applyBorder="1" applyAlignment="1" applyProtection="1">
      <alignment horizontal="center" vertical="center"/>
      <protection locked="0"/>
    </xf>
    <xf numFmtId="0" fontId="18" fillId="0" borderId="26" xfId="0" applyFont="1" applyBorder="1" applyAlignment="1" applyProtection="1">
      <alignment horizontal="center" vertical="center" textRotation="255" wrapText="1"/>
      <protection/>
    </xf>
    <xf numFmtId="0" fontId="18" fillId="0" borderId="22" xfId="0" applyFont="1" applyBorder="1" applyAlignment="1" applyProtection="1">
      <alignment horizontal="center" vertical="center" textRotation="255" wrapText="1"/>
      <protection/>
    </xf>
    <xf numFmtId="0" fontId="18" fillId="0" borderId="25" xfId="0" applyFont="1" applyBorder="1" applyAlignment="1" applyProtection="1">
      <alignment horizontal="center" vertical="center" textRotation="255" wrapText="1"/>
      <protection/>
    </xf>
    <xf numFmtId="0" fontId="15" fillId="0" borderId="57"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11" fillId="0" borderId="26"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9" fillId="0" borderId="14"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29" fillId="0" borderId="0" xfId="0" applyFont="1" applyBorder="1" applyAlignment="1" applyProtection="1">
      <alignment horizontal="left" vertical="center" shrinkToFit="1"/>
      <protection locked="0"/>
    </xf>
    <xf numFmtId="0" fontId="28" fillId="0" borderId="0" xfId="0" applyFont="1" applyBorder="1" applyAlignment="1" applyProtection="1">
      <alignment horizontal="center" vertical="center"/>
      <protection locked="0"/>
    </xf>
    <xf numFmtId="56" fontId="0" fillId="0" borderId="34" xfId="0" applyNumberFormat="1" applyBorder="1" applyAlignment="1">
      <alignment horizontal="center" vertical="center"/>
    </xf>
    <xf numFmtId="56" fontId="0" fillId="0" borderId="63" xfId="0" applyNumberFormat="1" applyBorder="1" applyAlignment="1">
      <alignment horizontal="center" vertical="center"/>
    </xf>
    <xf numFmtId="56" fontId="0" fillId="0" borderId="64" xfId="0" applyNumberFormat="1" applyBorder="1" applyAlignment="1">
      <alignment horizontal="center" vertic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0" xfId="0" applyAlignment="1">
      <alignment horizontal="center"/>
    </xf>
    <xf numFmtId="0" fontId="26" fillId="0" borderId="38" xfId="0" applyFont="1" applyBorder="1" applyAlignment="1">
      <alignment horizontal="center" wrapText="1"/>
    </xf>
    <xf numFmtId="0" fontId="26" fillId="0" borderId="43" xfId="0" applyFont="1" applyBorder="1" applyAlignment="1">
      <alignment horizontal="center"/>
    </xf>
    <xf numFmtId="185" fontId="0" fillId="0" borderId="0" xfId="0" applyNumberFormat="1" applyFill="1" applyBorder="1" applyAlignment="1">
      <alignment horizontal="center"/>
    </xf>
    <xf numFmtId="0" fontId="0" fillId="0" borderId="12" xfId="0" applyBorder="1" applyAlignment="1">
      <alignment horizontal="center"/>
    </xf>
    <xf numFmtId="0" fontId="0" fillId="0" borderId="12" xfId="0" applyFill="1" applyBorder="1" applyAlignment="1">
      <alignment horizontal="center"/>
    </xf>
    <xf numFmtId="0" fontId="35" fillId="0" borderId="26" xfId="0" applyFont="1" applyBorder="1" applyAlignment="1" applyProtection="1">
      <alignment horizontal="center" vertical="center" textRotation="255" wrapText="1"/>
      <protection/>
    </xf>
    <xf numFmtId="0" fontId="35" fillId="0" borderId="22" xfId="0" applyFont="1" applyBorder="1" applyAlignment="1" applyProtection="1">
      <alignment horizontal="center" vertical="center" textRotation="255" wrapText="1"/>
      <protection/>
    </xf>
    <xf numFmtId="0" fontId="35" fillId="0" borderId="25" xfId="0" applyFont="1" applyBorder="1" applyAlignment="1" applyProtection="1">
      <alignment horizontal="center" vertical="center" textRotation="255" wrapText="1"/>
      <protection/>
    </xf>
    <xf numFmtId="0" fontId="32" fillId="0" borderId="14" xfId="0" applyFont="1" applyBorder="1" applyAlignment="1" applyProtection="1">
      <alignment horizontal="center" vertical="center"/>
      <protection/>
    </xf>
    <xf numFmtId="0" fontId="32" fillId="0" borderId="13" xfId="0" applyFont="1" applyBorder="1" applyAlignment="1" applyProtection="1">
      <alignment horizontal="center" vertical="center"/>
      <protection/>
    </xf>
    <xf numFmtId="0" fontId="32" fillId="0" borderId="15" xfId="0" applyFont="1" applyBorder="1" applyAlignment="1" applyProtection="1">
      <alignment horizontal="center" vertical="center"/>
      <protection/>
    </xf>
    <xf numFmtId="0" fontId="22" fillId="0" borderId="57" xfId="0" applyFont="1" applyBorder="1" applyAlignment="1" applyProtection="1">
      <alignment horizontal="center" vertical="center"/>
      <protection/>
    </xf>
    <xf numFmtId="0" fontId="21" fillId="0" borderId="53" xfId="0" applyFont="1" applyBorder="1" applyAlignment="1" applyProtection="1">
      <alignment/>
      <protection/>
    </xf>
    <xf numFmtId="0" fontId="21" fillId="0" borderId="58" xfId="0" applyFont="1" applyBorder="1" applyAlignment="1" applyProtection="1">
      <alignment/>
      <protection/>
    </xf>
    <xf numFmtId="0" fontId="21" fillId="0" borderId="59" xfId="0" applyFont="1" applyBorder="1" applyAlignment="1" applyProtection="1">
      <alignment/>
      <protection/>
    </xf>
    <xf numFmtId="0" fontId="21" fillId="0" borderId="54" xfId="0" applyFont="1" applyBorder="1" applyAlignment="1" applyProtection="1">
      <alignment/>
      <protection/>
    </xf>
    <xf numFmtId="0" fontId="21" fillId="0" borderId="60" xfId="0" applyFont="1" applyBorder="1" applyAlignment="1" applyProtection="1">
      <alignment/>
      <protection/>
    </xf>
    <xf numFmtId="0" fontId="21" fillId="0" borderId="61" xfId="0" applyFont="1" applyBorder="1" applyAlignment="1" applyProtection="1">
      <alignment/>
      <protection/>
    </xf>
    <xf numFmtId="0" fontId="21" fillId="0" borderId="55" xfId="0" applyFont="1" applyBorder="1" applyAlignment="1" applyProtection="1">
      <alignment/>
      <protection/>
    </xf>
    <xf numFmtId="0" fontId="21" fillId="0" borderId="62" xfId="0" applyFont="1" applyBorder="1" applyAlignment="1" applyProtection="1">
      <alignment/>
      <protection/>
    </xf>
    <xf numFmtId="0" fontId="31" fillId="0" borderId="0"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xf>
    <xf numFmtId="0" fontId="28" fillId="0" borderId="26"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protection/>
    </xf>
    <xf numFmtId="0" fontId="33" fillId="0" borderId="0" xfId="0" applyFont="1" applyBorder="1" applyAlignment="1">
      <alignment horizontal="center" shrinkToFit="1"/>
    </xf>
    <xf numFmtId="0" fontId="21" fillId="0" borderId="57" xfId="0" applyFont="1" applyFill="1" applyBorder="1" applyAlignment="1" applyProtection="1">
      <alignment horizontal="center"/>
      <protection/>
    </xf>
    <xf numFmtId="0" fontId="21" fillId="0" borderId="53" xfId="0" applyFont="1" applyBorder="1" applyAlignment="1" applyProtection="1">
      <alignment horizontal="center"/>
      <protection/>
    </xf>
    <xf numFmtId="0" fontId="21" fillId="0" borderId="58" xfId="0" applyFont="1" applyBorder="1" applyAlignment="1" applyProtection="1">
      <alignment horizontal="center"/>
      <protection/>
    </xf>
    <xf numFmtId="0" fontId="21" fillId="0" borderId="59" xfId="0" applyFont="1" applyBorder="1" applyAlignment="1" applyProtection="1">
      <alignment horizontal="center"/>
      <protection/>
    </xf>
    <xf numFmtId="0" fontId="21" fillId="0" borderId="54" xfId="0" applyFont="1" applyBorder="1" applyAlignment="1" applyProtection="1">
      <alignment horizontal="center"/>
      <protection/>
    </xf>
    <xf numFmtId="0" fontId="21" fillId="0" borderId="60" xfId="0" applyFont="1" applyBorder="1" applyAlignment="1" applyProtection="1">
      <alignment horizontal="center"/>
      <protection/>
    </xf>
    <xf numFmtId="0" fontId="21" fillId="0" borderId="61" xfId="0" applyFont="1" applyBorder="1" applyAlignment="1" applyProtection="1">
      <alignment horizontal="center"/>
      <protection/>
    </xf>
    <xf numFmtId="0" fontId="21" fillId="0" borderId="55" xfId="0" applyFont="1" applyBorder="1" applyAlignment="1" applyProtection="1">
      <alignment horizontal="center"/>
      <protection/>
    </xf>
    <xf numFmtId="0" fontId="21" fillId="0" borderId="62" xfId="0" applyFont="1" applyBorder="1" applyAlignment="1" applyProtection="1">
      <alignment horizontal="center"/>
      <protection/>
    </xf>
    <xf numFmtId="0" fontId="16" fillId="0" borderId="0" xfId="0" applyFont="1" applyBorder="1" applyAlignment="1" applyProtection="1">
      <alignment horizontal="center" vertical="center" shrinkToFit="1"/>
      <protection locked="0"/>
    </xf>
    <xf numFmtId="0" fontId="21" fillId="0" borderId="57" xfId="0" applyFont="1" applyBorder="1" applyAlignment="1" applyProtection="1">
      <alignment horizontal="center"/>
      <protection/>
    </xf>
    <xf numFmtId="0" fontId="24" fillId="0" borderId="0" xfId="0"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24" fillId="0" borderId="12" xfId="0" applyFont="1" applyBorder="1" applyAlignment="1" applyProtection="1">
      <alignment horizontal="center"/>
      <protection/>
    </xf>
    <xf numFmtId="0" fontId="24" fillId="0" borderId="12"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dimension ref="A1:AH50"/>
  <sheetViews>
    <sheetView zoomScale="115" zoomScaleNormal="115" zoomScalePageLayoutView="0" workbookViewId="0" topLeftCell="A32">
      <selection activeCell="Q49" sqref="Q49"/>
    </sheetView>
  </sheetViews>
  <sheetFormatPr defaultColWidth="9.00390625" defaultRowHeight="13.5"/>
  <cols>
    <col min="1" max="1" width="2.875" style="235" bestFit="1" customWidth="1"/>
    <col min="2" max="2" width="9.625" style="235" bestFit="1" customWidth="1"/>
    <col min="3" max="3" width="2.125" style="235" customWidth="1"/>
    <col min="4" max="4" width="8.625" style="233" customWidth="1"/>
    <col min="5" max="5" width="3.50390625" style="233" hidden="1" customWidth="1"/>
    <col min="6" max="6" width="3.00390625" style="234" customWidth="1"/>
    <col min="7" max="7" width="2.50390625" style="233" customWidth="1"/>
    <col min="8" max="8" width="2.625" style="234" customWidth="1"/>
    <col min="9" max="9" width="3.50390625" style="233" hidden="1" customWidth="1"/>
    <col min="10" max="10" width="8.625" style="233" bestFit="1" customWidth="1"/>
    <col min="11" max="11" width="3.125" style="233" customWidth="1"/>
    <col min="12" max="12" width="8.625" style="233" bestFit="1" customWidth="1"/>
    <col min="13" max="13" width="3.50390625" style="233" bestFit="1" customWidth="1"/>
    <col min="14" max="14" width="3.00390625" style="234" customWidth="1"/>
    <col min="15" max="15" width="2.50390625" style="233" customWidth="1"/>
    <col min="16" max="16" width="3.00390625" style="234" customWidth="1"/>
    <col min="17" max="17" width="3.50390625" style="233" bestFit="1" customWidth="1"/>
    <col min="18" max="18" width="8.625" style="233" bestFit="1" customWidth="1"/>
    <col min="19" max="19" width="3.125" style="233" customWidth="1"/>
    <col min="20" max="20" width="9.00390625" style="233" bestFit="1" customWidth="1"/>
    <col min="21" max="21" width="3.50390625" style="233" hidden="1" customWidth="1"/>
    <col min="22" max="22" width="3.50390625" style="234" bestFit="1" customWidth="1"/>
    <col min="23" max="23" width="2.50390625" style="233" customWidth="1"/>
    <col min="24" max="24" width="3.50390625" style="234" customWidth="1"/>
    <col min="25" max="25" width="3.50390625" style="233" hidden="1" customWidth="1"/>
    <col min="26" max="26" width="9.00390625" style="233" bestFit="1" customWidth="1"/>
    <col min="27" max="27" width="3.125" style="233" customWidth="1"/>
    <col min="28" max="28" width="8.625" style="233" bestFit="1" customWidth="1"/>
    <col min="29" max="29" width="3.50390625" style="233" hidden="1" customWidth="1"/>
    <col min="30" max="30" width="3.00390625" style="234" customWidth="1"/>
    <col min="31" max="31" width="2.50390625" style="233" customWidth="1"/>
    <col min="32" max="32" width="3.00390625" style="234" customWidth="1"/>
    <col min="33" max="33" width="3.50390625" style="233" hidden="1" customWidth="1"/>
    <col min="34" max="34" width="8.625" style="233" bestFit="1" customWidth="1"/>
    <col min="35" max="35" width="3.625" style="235" customWidth="1"/>
    <col min="36" max="16384" width="9.00390625" style="235" customWidth="1"/>
  </cols>
  <sheetData>
    <row r="1" spans="1:3" ht="13.5">
      <c r="A1" s="232"/>
      <c r="B1" s="232" t="s">
        <v>31</v>
      </c>
      <c r="C1" s="232"/>
    </row>
    <row r="2" spans="1:34" ht="13.5">
      <c r="A2" s="232">
        <v>1</v>
      </c>
      <c r="B2" s="248" t="s">
        <v>90</v>
      </c>
      <c r="C2" s="236"/>
      <c r="D2" s="237" t="s">
        <v>25</v>
      </c>
      <c r="E2" s="237"/>
      <c r="F2" s="238"/>
      <c r="G2" s="237"/>
      <c r="H2" s="238"/>
      <c r="I2" s="237"/>
      <c r="J2" s="237"/>
      <c r="K2" s="237"/>
      <c r="L2" s="237"/>
      <c r="M2" s="237"/>
      <c r="N2" s="238"/>
      <c r="O2" s="237"/>
      <c r="P2" s="238"/>
      <c r="Q2" s="237"/>
      <c r="R2" s="237"/>
      <c r="S2" s="237"/>
      <c r="T2" s="237"/>
      <c r="U2" s="237"/>
      <c r="V2" s="238"/>
      <c r="W2" s="237"/>
      <c r="X2" s="238"/>
      <c r="Y2" s="237"/>
      <c r="Z2" s="237"/>
      <c r="AA2" s="237"/>
      <c r="AB2" s="237"/>
      <c r="AC2" s="237"/>
      <c r="AD2" s="238"/>
      <c r="AE2" s="237"/>
      <c r="AF2" s="238"/>
      <c r="AG2" s="237"/>
      <c r="AH2" s="237"/>
    </row>
    <row r="3" spans="1:34" ht="13.5">
      <c r="A3" s="232">
        <v>2</v>
      </c>
      <c r="B3" s="248" t="s">
        <v>96</v>
      </c>
      <c r="C3" s="236"/>
      <c r="D3" s="239" t="s">
        <v>19</v>
      </c>
      <c r="E3" s="240"/>
      <c r="F3" s="241"/>
      <c r="G3" s="240"/>
      <c r="H3" s="241"/>
      <c r="I3" s="240"/>
      <c r="J3" s="242" t="s">
        <v>19</v>
      </c>
      <c r="K3" s="240"/>
      <c r="L3" s="239" t="s">
        <v>19</v>
      </c>
      <c r="M3" s="240"/>
      <c r="N3" s="241"/>
      <c r="O3" s="240"/>
      <c r="P3" s="241"/>
      <c r="Q3" s="240"/>
      <c r="R3" s="242" t="s">
        <v>19</v>
      </c>
      <c r="S3" s="240"/>
      <c r="T3" s="239" t="s">
        <v>19</v>
      </c>
      <c r="U3" s="240"/>
      <c r="V3" s="241"/>
      <c r="W3" s="240"/>
      <c r="X3" s="241"/>
      <c r="Y3" s="240"/>
      <c r="Z3" s="242" t="s">
        <v>19</v>
      </c>
      <c r="AA3" s="240"/>
      <c r="AB3" s="239" t="s">
        <v>19</v>
      </c>
      <c r="AC3" s="240"/>
      <c r="AD3" s="241"/>
      <c r="AE3" s="240"/>
      <c r="AF3" s="241"/>
      <c r="AG3" s="240"/>
      <c r="AH3" s="242" t="s">
        <v>19</v>
      </c>
    </row>
    <row r="4" spans="1:34" ht="13.5">
      <c r="A4" s="232">
        <v>3</v>
      </c>
      <c r="B4" s="248" t="s">
        <v>88</v>
      </c>
      <c r="C4" s="236"/>
      <c r="D4" s="243"/>
      <c r="E4" s="237">
        <f>IF(H4="",IF(F4="","",IF(F4="",IF(H4&lt;24,25,H4+2),F4)),IF(H4&lt;24,25,H4+2))</f>
        <v>25</v>
      </c>
      <c r="F4" s="249"/>
      <c r="G4" s="237"/>
      <c r="H4" s="249">
        <v>17</v>
      </c>
      <c r="I4" s="237">
        <f>IF(F4="",IF(H4="","",IF(H4="",IF(F4&lt;24,25,F4+2),H4)),IF(F4&lt;24,25,F4+2))</f>
        <v>17</v>
      </c>
      <c r="J4" s="244"/>
      <c r="K4" s="237"/>
      <c r="L4" s="243"/>
      <c r="M4" s="237">
        <v>25</v>
      </c>
      <c r="N4" s="249"/>
      <c r="O4" s="237" t="s">
        <v>10</v>
      </c>
      <c r="P4" s="249">
        <v>20</v>
      </c>
      <c r="Q4" s="237">
        <v>20</v>
      </c>
      <c r="R4" s="244"/>
      <c r="S4" s="237"/>
      <c r="T4" s="243"/>
      <c r="U4" s="237">
        <f>IF(X4="",IF(V4="","",IF(V4="",IF(X4&lt;24,25,X4+2),V4)),IF(X4&lt;24,25,X4+2))</f>
        <v>25</v>
      </c>
      <c r="V4" s="249"/>
      <c r="W4" s="237" t="s">
        <v>10</v>
      </c>
      <c r="X4" s="249">
        <v>18</v>
      </c>
      <c r="Y4" s="237">
        <f aca="true" t="shared" si="0" ref="Y4:Y49">IF(V4="",IF(X4="","",IF(X4="",IF(V4&lt;24,25,V4+2),X4)),IF(V4&lt;24,25,V4+2))</f>
        <v>18</v>
      </c>
      <c r="Z4" s="244"/>
      <c r="AA4" s="237"/>
      <c r="AB4" s="243"/>
      <c r="AC4" s="237">
        <f>IF(AF4="",IF(AD4="","",IF(AD4="",IF(AF4&lt;24,25,AF4+2),AD4)),IF(AF4&lt;24,25,AF4+2))</f>
        <v>25</v>
      </c>
      <c r="AD4" s="249"/>
      <c r="AE4" s="237" t="s">
        <v>10</v>
      </c>
      <c r="AF4" s="249">
        <v>21</v>
      </c>
      <c r="AG4" s="237">
        <f aca="true" t="shared" si="1" ref="AG4:AG49">IF(AD4="",IF(AF4="","",IF(AF4="",IF(AD4&lt;24,25,AD4+2),AF4)),IF(AD4&lt;24,25,AD4+2))</f>
        <v>21</v>
      </c>
      <c r="AH4" s="244"/>
    </row>
    <row r="5" spans="1:34" ht="13.5">
      <c r="A5" s="232">
        <v>4</v>
      </c>
      <c r="B5" s="248" t="s">
        <v>93</v>
      </c>
      <c r="C5" s="236"/>
      <c r="D5" s="243"/>
      <c r="E5" s="237">
        <f aca="true" t="shared" si="2" ref="E5:E49">IF(H5="",IF(F5="","",IF(F5="",IF(H5&lt;24,25,H5+2),F5)),IF(H5&lt;24,25,H5+2))</f>
        <v>15</v>
      </c>
      <c r="F5" s="249">
        <v>15</v>
      </c>
      <c r="G5" s="237" t="s">
        <v>53</v>
      </c>
      <c r="H5" s="249"/>
      <c r="I5" s="237">
        <f aca="true" t="shared" si="3" ref="I5:I49">IF(F5="",IF(H5="","",IF(H5="",IF(F5&lt;24,25,F5+2),H5)),IF(F5&lt;24,25,F5+2))</f>
        <v>25</v>
      </c>
      <c r="J5" s="244"/>
      <c r="K5" s="237"/>
      <c r="L5" s="243"/>
      <c r="M5" s="237">
        <v>25</v>
      </c>
      <c r="N5" s="249"/>
      <c r="O5" s="237" t="s">
        <v>53</v>
      </c>
      <c r="P5" s="249">
        <v>22</v>
      </c>
      <c r="Q5" s="237">
        <v>22</v>
      </c>
      <c r="R5" s="244"/>
      <c r="S5" s="237"/>
      <c r="T5" s="243"/>
      <c r="U5" s="237">
        <f aca="true" t="shared" si="4" ref="U5:U49">IF(X5="",IF(V5="","",IF(V5="",IF(X5&lt;24,25,X5+2),V5)),IF(X5&lt;24,25,X5+2))</f>
        <v>25</v>
      </c>
      <c r="V5" s="249"/>
      <c r="W5" s="237" t="s">
        <v>53</v>
      </c>
      <c r="X5" s="249">
        <v>18</v>
      </c>
      <c r="Y5" s="237">
        <f t="shared" si="0"/>
        <v>18</v>
      </c>
      <c r="Z5" s="244"/>
      <c r="AA5" s="237"/>
      <c r="AB5" s="243"/>
      <c r="AC5" s="237">
        <f aca="true" t="shared" si="5" ref="AC5:AC49">IF(AF5="",IF(AD5="","",IF(AD5="",IF(AF5&lt;24,25,AF5+2),AD5)),IF(AF5&lt;24,25,AF5+2))</f>
        <v>25</v>
      </c>
      <c r="AD5" s="249"/>
      <c r="AE5" s="237" t="s">
        <v>53</v>
      </c>
      <c r="AF5" s="249">
        <v>19</v>
      </c>
      <c r="AG5" s="237">
        <f t="shared" si="1"/>
        <v>19</v>
      </c>
      <c r="AH5" s="244"/>
    </row>
    <row r="6" spans="1:34" ht="13.5">
      <c r="A6" s="232">
        <v>5</v>
      </c>
      <c r="B6" s="248" t="s">
        <v>97</v>
      </c>
      <c r="C6" s="236"/>
      <c r="D6" s="243" t="str">
        <f>B5</f>
        <v>桜美林</v>
      </c>
      <c r="E6" s="237">
        <f t="shared" si="2"/>
        <v>14</v>
      </c>
      <c r="F6" s="249">
        <v>14</v>
      </c>
      <c r="G6" s="237" t="s">
        <v>52</v>
      </c>
      <c r="H6" s="249"/>
      <c r="I6" s="237">
        <f t="shared" si="3"/>
        <v>25</v>
      </c>
      <c r="J6" s="244" t="str">
        <f>B6</f>
        <v>敬愛大</v>
      </c>
      <c r="K6" s="237"/>
      <c r="L6" s="243" t="str">
        <f>B4</f>
        <v>大東文化</v>
      </c>
      <c r="M6" s="237">
        <v>25</v>
      </c>
      <c r="N6" s="249">
        <v>25</v>
      </c>
      <c r="O6" s="237" t="s">
        <v>52</v>
      </c>
      <c r="P6" s="249"/>
      <c r="Q6" s="237">
        <v>27</v>
      </c>
      <c r="R6" s="244" t="str">
        <f>B7</f>
        <v>白鷗大</v>
      </c>
      <c r="S6" s="237"/>
      <c r="T6" s="243" t="str">
        <f>B3</f>
        <v>日本大</v>
      </c>
      <c r="U6" s="237">
        <f t="shared" si="4"/>
        <v>25</v>
      </c>
      <c r="V6" s="249"/>
      <c r="W6" s="237" t="s">
        <v>52</v>
      </c>
      <c r="X6" s="249">
        <v>9</v>
      </c>
      <c r="Y6" s="237">
        <f t="shared" si="0"/>
        <v>9</v>
      </c>
      <c r="Z6" s="244" t="str">
        <f>B8</f>
        <v>神奈川</v>
      </c>
      <c r="AA6" s="237"/>
      <c r="AB6" s="243" t="str">
        <f>B2</f>
        <v>都留文科</v>
      </c>
      <c r="AC6" s="237">
        <f t="shared" si="5"/>
        <v>25</v>
      </c>
      <c r="AD6" s="249"/>
      <c r="AE6" s="237" t="s">
        <v>52</v>
      </c>
      <c r="AF6" s="249">
        <v>23</v>
      </c>
      <c r="AG6" s="237">
        <f t="shared" si="1"/>
        <v>23</v>
      </c>
      <c r="AH6" s="244" t="str">
        <f>B9</f>
        <v>江戸川</v>
      </c>
    </row>
    <row r="7" spans="1:34" ht="13.5">
      <c r="A7" s="232">
        <v>6</v>
      </c>
      <c r="B7" s="248" t="s">
        <v>94</v>
      </c>
      <c r="C7" s="236"/>
      <c r="D7" s="243"/>
      <c r="E7" s="237">
        <f t="shared" si="2"/>
        <v>25</v>
      </c>
      <c r="F7" s="249"/>
      <c r="G7" s="237" t="s">
        <v>52</v>
      </c>
      <c r="H7" s="249">
        <v>22</v>
      </c>
      <c r="I7" s="237">
        <f t="shared" si="3"/>
        <v>22</v>
      </c>
      <c r="J7" s="244"/>
      <c r="K7" s="237"/>
      <c r="L7" s="243"/>
      <c r="M7" s="237">
        <f>IF(P7="",IF(N7="","",IF(N7="",IF(P7&lt;24,25,P7+2),N7)),IF(P7&lt;24,25,P7+2))</f>
        <v>25</v>
      </c>
      <c r="N7" s="249"/>
      <c r="O7" s="237" t="s">
        <v>52</v>
      </c>
      <c r="P7" s="249">
        <v>19</v>
      </c>
      <c r="Q7" s="237">
        <f>IF(N7="",IF(P7="","",IF(P7="",IF(N7&lt;24,25,N7+2),P7)),IF(N7&lt;24,25,N7+2))</f>
        <v>19</v>
      </c>
      <c r="R7" s="244"/>
      <c r="S7" s="237"/>
      <c r="T7" s="243"/>
      <c r="U7" s="237">
        <f t="shared" si="4"/>
      </c>
      <c r="V7" s="249"/>
      <c r="W7" s="237" t="s">
        <v>52</v>
      </c>
      <c r="X7" s="249"/>
      <c r="Y7" s="237">
        <f t="shared" si="0"/>
      </c>
      <c r="Z7" s="244"/>
      <c r="AA7" s="237"/>
      <c r="AB7" s="243"/>
      <c r="AC7" s="237">
        <f t="shared" si="5"/>
      </c>
      <c r="AD7" s="249"/>
      <c r="AE7" s="237" t="s">
        <v>52</v>
      </c>
      <c r="AF7" s="249"/>
      <c r="AG7" s="237">
        <f t="shared" si="1"/>
      </c>
      <c r="AH7" s="244"/>
    </row>
    <row r="8" spans="1:34" ht="13.5">
      <c r="A8" s="232">
        <v>7</v>
      </c>
      <c r="B8" s="248" t="s">
        <v>98</v>
      </c>
      <c r="C8" s="236"/>
      <c r="D8" s="245"/>
      <c r="E8" s="246">
        <f>IF(H8="",IF(F8="","",IF(F8="",IF(H8&lt;14,15,H8+2),F8)),IF(H8&lt;14,15,H8+2))</f>
        <v>14</v>
      </c>
      <c r="F8" s="250">
        <v>14</v>
      </c>
      <c r="G8" s="246" t="s">
        <v>52</v>
      </c>
      <c r="H8" s="250"/>
      <c r="I8" s="246">
        <f>IF(F8="",IF(H8="","",IF(H8="",IF(F8&lt;14,15,F8+2),H8)),IF(F8&lt;14,15,F8+2))</f>
        <v>16</v>
      </c>
      <c r="J8" s="247"/>
      <c r="K8" s="246"/>
      <c r="L8" s="245"/>
      <c r="M8" s="246">
        <f>IF(P8="",IF(N8="","",IF(N8="",IF(P8&lt;14,15,P8+2),N8)),IF(P8&lt;14,15,P8+2))</f>
      </c>
      <c r="N8" s="250"/>
      <c r="O8" s="246" t="s">
        <v>52</v>
      </c>
      <c r="P8" s="250"/>
      <c r="Q8" s="246">
        <f>IF(N8="",IF(P8="","",IF(P8="",IF(N8&lt;14,15,N8+2),P8)),IF(N8&lt;14,15,N8+2))</f>
      </c>
      <c r="R8" s="247"/>
      <c r="S8" s="246"/>
      <c r="T8" s="245"/>
      <c r="U8" s="246">
        <f>IF(X8="",IF(V8="","",IF(V8="",IF(X8&lt;14,15,X8+2),V8)),IF(X8&lt;14,15,X8+2))</f>
      </c>
      <c r="V8" s="250"/>
      <c r="W8" s="246" t="s">
        <v>52</v>
      </c>
      <c r="X8" s="250"/>
      <c r="Y8" s="246">
        <f>IF(V8="",IF(X8="","",IF(X8="",IF(V8&lt;14,15,V8+2),X8)),IF(V8&lt;14,15,V8+2))</f>
      </c>
      <c r="Z8" s="247"/>
      <c r="AA8" s="246"/>
      <c r="AB8" s="245"/>
      <c r="AC8" s="246">
        <f>IF(AF8="",IF(AD8="","",IF(AD8="",IF(AF8&lt;14,15,AF8+2),AD8)),IF(AF8&lt;14,15,AF8+2))</f>
      </c>
      <c r="AD8" s="250"/>
      <c r="AE8" s="246" t="s">
        <v>52</v>
      </c>
      <c r="AF8" s="250"/>
      <c r="AG8" s="246">
        <f>IF(AD8="",IF(AF8="","",IF(AF8="",IF(AD8&lt;14,15,AD8+2),AF8)),IF(AD8&lt;14,15,AD8+2))</f>
      </c>
      <c r="AH8" s="247"/>
    </row>
    <row r="9" spans="1:34" ht="13.5">
      <c r="A9" s="232">
        <v>8</v>
      </c>
      <c r="B9" s="248" t="s">
        <v>99</v>
      </c>
      <c r="C9" s="236"/>
      <c r="D9" s="237" t="s">
        <v>24</v>
      </c>
      <c r="E9" s="237">
        <f t="shared" si="2"/>
      </c>
      <c r="F9" s="238"/>
      <c r="G9" s="237"/>
      <c r="H9" s="238"/>
      <c r="I9" s="237">
        <f t="shared" si="3"/>
      </c>
      <c r="J9" s="237"/>
      <c r="K9" s="237"/>
      <c r="L9" s="237"/>
      <c r="M9" s="237">
        <f>IF(P9="",IF(N9="","",IF(N9="",IF(P9&lt;24,25,P9+2),N9)),IF(P9&lt;24,25,P9+2))</f>
      </c>
      <c r="N9" s="238"/>
      <c r="O9" s="237"/>
      <c r="P9" s="238"/>
      <c r="Q9" s="237">
        <f>IF(N9="",IF(P9="","",IF(P9="",IF(N9&lt;24,25,N9+2),P9)),IF(N9&lt;24,25,N9+2))</f>
      </c>
      <c r="R9" s="237"/>
      <c r="S9" s="237"/>
      <c r="T9" s="237"/>
      <c r="U9" s="237">
        <f t="shared" si="4"/>
      </c>
      <c r="V9" s="238"/>
      <c r="W9" s="237"/>
      <c r="X9" s="238"/>
      <c r="Y9" s="237">
        <f t="shared" si="0"/>
      </c>
      <c r="Z9" s="237"/>
      <c r="AA9" s="237"/>
      <c r="AB9" s="237"/>
      <c r="AC9" s="237">
        <f t="shared" si="5"/>
      </c>
      <c r="AD9" s="238"/>
      <c r="AE9" s="237"/>
      <c r="AF9" s="238"/>
      <c r="AG9" s="237">
        <f t="shared" si="1"/>
      </c>
      <c r="AH9" s="237"/>
    </row>
    <row r="10" spans="4:34" ht="13.5">
      <c r="D10" s="239" t="s">
        <v>19</v>
      </c>
      <c r="E10" s="237">
        <f t="shared" si="2"/>
      </c>
      <c r="F10" s="241"/>
      <c r="G10" s="240"/>
      <c r="H10" s="241"/>
      <c r="I10" s="237">
        <f t="shared" si="3"/>
      </c>
      <c r="J10" s="242" t="s">
        <v>19</v>
      </c>
      <c r="K10" s="240"/>
      <c r="L10" s="239" t="s">
        <v>19</v>
      </c>
      <c r="M10" s="240">
        <f>IF(P10="",IF(N10="","",IF(N10="",IF(P10&lt;24,25,P10+2),N10)),IF(P10&lt;24,25,P10+2))</f>
      </c>
      <c r="N10" s="241"/>
      <c r="O10" s="240"/>
      <c r="P10" s="241"/>
      <c r="Q10" s="240">
        <f>IF(N10="",IF(P10="","",IF(P10="",IF(N10&lt;24,25,N10+2),P10)),IF(N10&lt;24,25,N10+2))</f>
      </c>
      <c r="R10" s="242" t="s">
        <v>19</v>
      </c>
      <c r="S10" s="240"/>
      <c r="T10" s="239" t="s">
        <v>19</v>
      </c>
      <c r="U10" s="240">
        <f t="shared" si="4"/>
      </c>
      <c r="V10" s="241"/>
      <c r="W10" s="240"/>
      <c r="X10" s="241"/>
      <c r="Y10" s="240">
        <f t="shared" si="0"/>
      </c>
      <c r="Z10" s="242" t="s">
        <v>19</v>
      </c>
      <c r="AA10" s="240"/>
      <c r="AB10" s="239" t="s">
        <v>19</v>
      </c>
      <c r="AC10" s="237">
        <f t="shared" si="5"/>
      </c>
      <c r="AD10" s="241"/>
      <c r="AE10" s="240"/>
      <c r="AF10" s="241"/>
      <c r="AG10" s="237">
        <f t="shared" si="1"/>
      </c>
      <c r="AH10" s="242" t="s">
        <v>19</v>
      </c>
    </row>
    <row r="11" spans="4:34" ht="13.5">
      <c r="D11" s="243"/>
      <c r="E11" s="237">
        <f t="shared" si="2"/>
        <v>25</v>
      </c>
      <c r="F11" s="249"/>
      <c r="G11" s="237" t="s">
        <v>10</v>
      </c>
      <c r="H11" s="249">
        <v>22</v>
      </c>
      <c r="I11" s="237">
        <f t="shared" si="3"/>
        <v>22</v>
      </c>
      <c r="J11" s="244"/>
      <c r="K11" s="237"/>
      <c r="L11" s="243"/>
      <c r="M11" s="237">
        <v>23</v>
      </c>
      <c r="N11" s="249"/>
      <c r="O11" s="237" t="s">
        <v>10</v>
      </c>
      <c r="P11" s="249"/>
      <c r="Q11" s="237">
        <v>25</v>
      </c>
      <c r="R11" s="244"/>
      <c r="S11" s="237"/>
      <c r="T11" s="243"/>
      <c r="U11" s="237">
        <f t="shared" si="4"/>
        <v>25</v>
      </c>
      <c r="V11" s="249"/>
      <c r="W11" s="237" t="s">
        <v>10</v>
      </c>
      <c r="X11" s="249">
        <v>16</v>
      </c>
      <c r="Y11" s="237">
        <f t="shared" si="0"/>
        <v>16</v>
      </c>
      <c r="Z11" s="244"/>
      <c r="AA11" s="237"/>
      <c r="AB11" s="243"/>
      <c r="AC11" s="237">
        <f t="shared" si="5"/>
        <v>25</v>
      </c>
      <c r="AD11" s="249"/>
      <c r="AE11" s="237"/>
      <c r="AF11" s="249">
        <v>17</v>
      </c>
      <c r="AG11" s="237">
        <f t="shared" si="1"/>
        <v>17</v>
      </c>
      <c r="AH11" s="244"/>
    </row>
    <row r="12" spans="4:34" ht="13.5">
      <c r="D12" s="243"/>
      <c r="E12" s="237">
        <f t="shared" si="2"/>
        <v>25</v>
      </c>
      <c r="F12" s="249"/>
      <c r="G12" s="237" t="s">
        <v>53</v>
      </c>
      <c r="H12" s="249">
        <v>18</v>
      </c>
      <c r="I12" s="237">
        <f t="shared" si="3"/>
        <v>18</v>
      </c>
      <c r="J12" s="244"/>
      <c r="K12" s="237"/>
      <c r="L12" s="243"/>
      <c r="M12" s="237">
        <v>29</v>
      </c>
      <c r="N12" s="249"/>
      <c r="O12" s="237" t="s">
        <v>53</v>
      </c>
      <c r="P12" s="249"/>
      <c r="Q12" s="237">
        <v>27</v>
      </c>
      <c r="R12" s="244"/>
      <c r="S12" s="237"/>
      <c r="T12" s="243"/>
      <c r="U12" s="237">
        <f t="shared" si="4"/>
        <v>20</v>
      </c>
      <c r="V12" s="249">
        <v>20</v>
      </c>
      <c r="W12" s="237" t="s">
        <v>53</v>
      </c>
      <c r="X12" s="249"/>
      <c r="Y12" s="237">
        <f t="shared" si="0"/>
        <v>25</v>
      </c>
      <c r="Z12" s="244"/>
      <c r="AA12" s="237"/>
      <c r="AB12" s="243"/>
      <c r="AC12" s="237">
        <f t="shared" si="5"/>
        <v>25</v>
      </c>
      <c r="AD12" s="249"/>
      <c r="AE12" s="237" t="s">
        <v>53</v>
      </c>
      <c r="AF12" s="249">
        <v>21</v>
      </c>
      <c r="AG12" s="237">
        <f t="shared" si="1"/>
        <v>21</v>
      </c>
      <c r="AH12" s="244"/>
    </row>
    <row r="13" spans="4:34" ht="13.5">
      <c r="D13" s="243" t="str">
        <f>+B4</f>
        <v>大東文化</v>
      </c>
      <c r="E13" s="237">
        <f t="shared" si="2"/>
        <v>25</v>
      </c>
      <c r="F13" s="249"/>
      <c r="G13" s="237" t="s">
        <v>52</v>
      </c>
      <c r="H13" s="249">
        <v>14</v>
      </c>
      <c r="I13" s="237">
        <f t="shared" si="3"/>
        <v>14</v>
      </c>
      <c r="J13" s="244" t="str">
        <f>+B6</f>
        <v>敬愛大</v>
      </c>
      <c r="K13" s="237"/>
      <c r="L13" s="243" t="str">
        <f>+B2</f>
        <v>都留文科</v>
      </c>
      <c r="M13" s="237">
        <v>25</v>
      </c>
      <c r="N13" s="249"/>
      <c r="O13" s="237" t="s">
        <v>52</v>
      </c>
      <c r="P13" s="249"/>
      <c r="Q13" s="237">
        <v>23</v>
      </c>
      <c r="R13" s="244" t="str">
        <f>+B8</f>
        <v>神奈川</v>
      </c>
      <c r="S13" s="237"/>
      <c r="T13" s="243" t="str">
        <f>+B5</f>
        <v>桜美林</v>
      </c>
      <c r="U13" s="237">
        <f t="shared" si="4"/>
        <v>25</v>
      </c>
      <c r="V13" s="249"/>
      <c r="W13" s="237" t="s">
        <v>52</v>
      </c>
      <c r="X13" s="249">
        <v>16</v>
      </c>
      <c r="Y13" s="237">
        <f t="shared" si="0"/>
        <v>16</v>
      </c>
      <c r="Z13" s="244" t="str">
        <f>+B7</f>
        <v>白鷗大</v>
      </c>
      <c r="AA13" s="237"/>
      <c r="AB13" s="243" t="str">
        <f>+B3</f>
        <v>日本大</v>
      </c>
      <c r="AC13" s="237">
        <f t="shared" si="5"/>
        <v>25</v>
      </c>
      <c r="AD13" s="249"/>
      <c r="AE13" s="237" t="s">
        <v>52</v>
      </c>
      <c r="AF13" s="249">
        <v>22</v>
      </c>
      <c r="AG13" s="237">
        <f t="shared" si="1"/>
        <v>22</v>
      </c>
      <c r="AH13" s="244" t="str">
        <f>+B9</f>
        <v>江戸川</v>
      </c>
    </row>
    <row r="14" spans="4:34" ht="13.5">
      <c r="D14" s="243"/>
      <c r="E14" s="237">
        <f t="shared" si="2"/>
      </c>
      <c r="F14" s="249"/>
      <c r="G14" s="237" t="s">
        <v>52</v>
      </c>
      <c r="H14" s="249"/>
      <c r="I14" s="237">
        <f t="shared" si="3"/>
      </c>
      <c r="J14" s="244"/>
      <c r="K14" s="237"/>
      <c r="L14" s="243"/>
      <c r="M14" s="237">
        <v>25</v>
      </c>
      <c r="N14" s="249"/>
      <c r="O14" s="237" t="s">
        <v>52</v>
      </c>
      <c r="P14" s="249"/>
      <c r="Q14" s="237">
        <v>20</v>
      </c>
      <c r="R14" s="244"/>
      <c r="S14" s="237"/>
      <c r="T14" s="243"/>
      <c r="U14" s="237">
        <f t="shared" si="4"/>
        <v>25</v>
      </c>
      <c r="V14" s="249"/>
      <c r="W14" s="237" t="s">
        <v>52</v>
      </c>
      <c r="X14" s="249">
        <v>21</v>
      </c>
      <c r="Y14" s="237">
        <f t="shared" si="0"/>
        <v>21</v>
      </c>
      <c r="Z14" s="244"/>
      <c r="AA14" s="237"/>
      <c r="AB14" s="243"/>
      <c r="AC14" s="237">
        <f t="shared" si="5"/>
      </c>
      <c r="AD14" s="249"/>
      <c r="AE14" s="237" t="s">
        <v>52</v>
      </c>
      <c r="AF14" s="249"/>
      <c r="AG14" s="237">
        <f t="shared" si="1"/>
      </c>
      <c r="AH14" s="244"/>
    </row>
    <row r="15" spans="4:34" ht="13.5">
      <c r="D15" s="245"/>
      <c r="E15" s="237">
        <f>IF(H15="",IF(F15="","",IF(F15="",IF(H15&lt;14,15,H15+2),F15)),IF(H15&lt;14,15,H15+2))</f>
      </c>
      <c r="F15" s="250"/>
      <c r="G15" s="246" t="s">
        <v>52</v>
      </c>
      <c r="H15" s="250"/>
      <c r="I15" s="237">
        <f>IF(F15="",IF(H15="","",IF(H15="",IF(F15&lt;14,15,F15+2),H15)),IF(F15&lt;14,15,F15+2))</f>
      </c>
      <c r="J15" s="247"/>
      <c r="K15" s="246"/>
      <c r="L15" s="245"/>
      <c r="M15" s="246">
        <f>IF(P15="",IF(N15="","",IF(N15="",IF(P15&lt;14,15,P15+2),N15)),IF(P15&lt;14,15,P15+2))</f>
      </c>
      <c r="N15" s="250"/>
      <c r="O15" s="246" t="s">
        <v>52</v>
      </c>
      <c r="P15" s="250"/>
      <c r="Q15" s="246">
        <f>IF(N15="",IF(P15="","",IF(P15="",IF(N15&lt;14,15,N15+2),P15)),IF(N15&lt;14,15,N15+2))</f>
      </c>
      <c r="R15" s="247"/>
      <c r="S15" s="246"/>
      <c r="T15" s="245"/>
      <c r="U15" s="246">
        <f>IF(X15="",IF(V15="","",IF(V15="",IF(X15&lt;14,15,X15+2),V15)),IF(X15&lt;14,15,X15+2))</f>
      </c>
      <c r="V15" s="250"/>
      <c r="W15" s="246" t="s">
        <v>52</v>
      </c>
      <c r="X15" s="250"/>
      <c r="Y15" s="246">
        <f>IF(V15="",IF(X15="","",IF(X15="",IF(V15&lt;14,15,V15+2),X15)),IF(V15&lt;14,15,V15+2))</f>
      </c>
      <c r="Z15" s="247"/>
      <c r="AA15" s="246"/>
      <c r="AB15" s="245"/>
      <c r="AC15" s="237">
        <f>IF(AF15="",IF(AD15="","",IF(AD15="",IF(AF15&lt;14,15,AF15+2),AD15)),IF(AF15&lt;14,15,AF15+2))</f>
      </c>
      <c r="AD15" s="250"/>
      <c r="AE15" s="246" t="s">
        <v>52</v>
      </c>
      <c r="AF15" s="250"/>
      <c r="AG15" s="237">
        <f>IF(AD15="",IF(AF15="","",IF(AF15="",IF(AD15&lt;14,15,AD15+2),AF15)),IF(AD15&lt;14,15,AD15+2))</f>
      </c>
      <c r="AH15" s="247"/>
    </row>
    <row r="16" spans="4:33" ht="13.5">
      <c r="D16" s="237" t="s">
        <v>26</v>
      </c>
      <c r="E16" s="237">
        <f t="shared" si="2"/>
      </c>
      <c r="I16" s="237">
        <f t="shared" si="3"/>
      </c>
      <c r="M16" s="387">
        <f>IF(P16="",IF(N16="","",IF(N16="",IF(P16&lt;24,25,P16+2),N16)),IF(P16&lt;24,25,P16+2))</f>
      </c>
      <c r="N16" s="388"/>
      <c r="O16" s="387"/>
      <c r="P16" s="388"/>
      <c r="Q16" s="387">
        <f>IF(N16="",IF(P16="","",IF(P16="",IF(N16&lt;24,25,N16+2),P16)),IF(N16&lt;24,25,N16+2))</f>
      </c>
      <c r="U16" s="237">
        <f t="shared" si="4"/>
      </c>
      <c r="Y16" s="237">
        <f t="shared" si="0"/>
      </c>
      <c r="AC16" s="237">
        <f t="shared" si="5"/>
      </c>
      <c r="AG16" s="237">
        <f t="shared" si="1"/>
      </c>
    </row>
    <row r="17" spans="4:34" ht="13.5">
      <c r="D17" s="239" t="s">
        <v>19</v>
      </c>
      <c r="E17" s="237">
        <f t="shared" si="2"/>
      </c>
      <c r="F17" s="241"/>
      <c r="G17" s="240"/>
      <c r="H17" s="241"/>
      <c r="I17" s="237">
        <f t="shared" si="3"/>
      </c>
      <c r="J17" s="242" t="s">
        <v>19</v>
      </c>
      <c r="K17" s="240"/>
      <c r="L17" s="239" t="s">
        <v>19</v>
      </c>
      <c r="M17" s="237">
        <f>IF(P17="",IF(N17="","",IF(N17="",IF(P17&lt;24,25,P17+2),N17)),IF(P17&lt;24,25,P17+2))</f>
      </c>
      <c r="N17" s="238"/>
      <c r="O17" s="237"/>
      <c r="P17" s="238"/>
      <c r="Q17" s="237">
        <f>IF(N17="",IF(P17="","",IF(P17="",IF(N17&lt;24,25,N17+2),P17)),IF(N17&lt;24,25,N17+2))</f>
      </c>
      <c r="R17" s="242" t="s">
        <v>19</v>
      </c>
      <c r="S17" s="240"/>
      <c r="T17" s="239" t="s">
        <v>19</v>
      </c>
      <c r="U17" s="240">
        <f t="shared" si="4"/>
      </c>
      <c r="V17" s="241"/>
      <c r="W17" s="240"/>
      <c r="X17" s="241"/>
      <c r="Y17" s="240">
        <f t="shared" si="0"/>
      </c>
      <c r="Z17" s="242" t="s">
        <v>19</v>
      </c>
      <c r="AA17" s="240"/>
      <c r="AB17" s="239" t="s">
        <v>19</v>
      </c>
      <c r="AC17" s="237">
        <f t="shared" si="5"/>
      </c>
      <c r="AD17" s="241"/>
      <c r="AE17" s="240"/>
      <c r="AF17" s="241"/>
      <c r="AG17" s="237">
        <f t="shared" si="1"/>
      </c>
      <c r="AH17" s="242" t="s">
        <v>19</v>
      </c>
    </row>
    <row r="18" spans="4:34" ht="13.5">
      <c r="D18" s="243"/>
      <c r="E18" s="237">
        <f t="shared" si="2"/>
        <v>25</v>
      </c>
      <c r="F18" s="249"/>
      <c r="G18" s="237" t="s">
        <v>10</v>
      </c>
      <c r="H18" s="249">
        <v>15</v>
      </c>
      <c r="I18" s="237">
        <f t="shared" si="3"/>
        <v>15</v>
      </c>
      <c r="J18" s="244"/>
      <c r="K18" s="237"/>
      <c r="L18" s="243"/>
      <c r="M18" s="237">
        <v>25</v>
      </c>
      <c r="N18" s="249"/>
      <c r="O18" s="237" t="s">
        <v>10</v>
      </c>
      <c r="P18" s="249"/>
      <c r="Q18" s="237">
        <v>18</v>
      </c>
      <c r="R18" s="244"/>
      <c r="S18" s="237"/>
      <c r="T18" s="243"/>
      <c r="U18" s="237">
        <f t="shared" si="4"/>
        <v>25</v>
      </c>
      <c r="V18" s="249"/>
      <c r="W18" s="237" t="s">
        <v>10</v>
      </c>
      <c r="X18" s="249">
        <v>22</v>
      </c>
      <c r="Y18" s="237">
        <f t="shared" si="0"/>
        <v>22</v>
      </c>
      <c r="Z18" s="244"/>
      <c r="AA18" s="237"/>
      <c r="AB18" s="243"/>
      <c r="AC18" s="237">
        <f t="shared" si="5"/>
        <v>17</v>
      </c>
      <c r="AD18" s="249">
        <v>17</v>
      </c>
      <c r="AE18" s="237" t="s">
        <v>10</v>
      </c>
      <c r="AF18" s="249"/>
      <c r="AG18" s="237">
        <f t="shared" si="1"/>
        <v>25</v>
      </c>
      <c r="AH18" s="244"/>
    </row>
    <row r="19" spans="4:34" ht="13.5">
      <c r="D19" s="243"/>
      <c r="E19" s="237">
        <f t="shared" si="2"/>
        <v>25</v>
      </c>
      <c r="F19" s="249">
        <v>25</v>
      </c>
      <c r="G19" s="237" t="s">
        <v>53</v>
      </c>
      <c r="H19" s="249"/>
      <c r="I19" s="237">
        <f t="shared" si="3"/>
        <v>27</v>
      </c>
      <c r="J19" s="244"/>
      <c r="K19" s="237"/>
      <c r="L19" s="243"/>
      <c r="M19" s="237">
        <v>25</v>
      </c>
      <c r="N19" s="249"/>
      <c r="O19" s="237" t="s">
        <v>53</v>
      </c>
      <c r="P19" s="249"/>
      <c r="Q19" s="237">
        <v>21</v>
      </c>
      <c r="R19" s="244"/>
      <c r="S19" s="237"/>
      <c r="T19" s="243"/>
      <c r="U19" s="237">
        <f t="shared" si="4"/>
        <v>15</v>
      </c>
      <c r="V19" s="249">
        <v>15</v>
      </c>
      <c r="W19" s="237" t="s">
        <v>53</v>
      </c>
      <c r="X19" s="249"/>
      <c r="Y19" s="237">
        <f t="shared" si="0"/>
        <v>25</v>
      </c>
      <c r="Z19" s="244"/>
      <c r="AA19" s="237"/>
      <c r="AB19" s="243"/>
      <c r="AC19" s="237">
        <f t="shared" si="5"/>
        <v>25</v>
      </c>
      <c r="AD19" s="249"/>
      <c r="AE19" s="237" t="s">
        <v>53</v>
      </c>
      <c r="AF19" s="249">
        <v>18</v>
      </c>
      <c r="AG19" s="237">
        <f t="shared" si="1"/>
        <v>18</v>
      </c>
      <c r="AH19" s="244"/>
    </row>
    <row r="20" spans="4:34" ht="13.5">
      <c r="D20" s="243" t="str">
        <f>+B5</f>
        <v>桜美林</v>
      </c>
      <c r="E20" s="237">
        <f t="shared" si="2"/>
        <v>23</v>
      </c>
      <c r="F20" s="249">
        <v>23</v>
      </c>
      <c r="G20" s="237" t="s">
        <v>52</v>
      </c>
      <c r="H20" s="249"/>
      <c r="I20" s="237">
        <f t="shared" si="3"/>
        <v>25</v>
      </c>
      <c r="J20" s="244" t="str">
        <f>+B8</f>
        <v>神奈川</v>
      </c>
      <c r="K20" s="237"/>
      <c r="L20" s="243" t="str">
        <f>+B3</f>
        <v>日本大</v>
      </c>
      <c r="M20" s="237">
        <v>25</v>
      </c>
      <c r="N20" s="249"/>
      <c r="O20" s="237" t="s">
        <v>52</v>
      </c>
      <c r="P20" s="249"/>
      <c r="Q20" s="237">
        <v>27</v>
      </c>
      <c r="R20" s="244" t="str">
        <f>+B6</f>
        <v>敬愛大</v>
      </c>
      <c r="S20" s="237"/>
      <c r="T20" s="243" t="str">
        <f>+B2</f>
        <v>都留文科</v>
      </c>
      <c r="U20" s="237">
        <f t="shared" si="4"/>
        <v>24</v>
      </c>
      <c r="V20" s="249">
        <v>24</v>
      </c>
      <c r="W20" s="237" t="s">
        <v>52</v>
      </c>
      <c r="X20" s="249"/>
      <c r="Y20" s="237">
        <f t="shared" si="0"/>
        <v>26</v>
      </c>
      <c r="Z20" s="244" t="str">
        <f>+B7</f>
        <v>白鷗大</v>
      </c>
      <c r="AA20" s="237"/>
      <c r="AB20" s="243" t="str">
        <f>+B4</f>
        <v>大東文化</v>
      </c>
      <c r="AC20" s="237">
        <f t="shared" si="5"/>
        <v>25</v>
      </c>
      <c r="AD20" s="249"/>
      <c r="AE20" s="237" t="s">
        <v>52</v>
      </c>
      <c r="AF20" s="249">
        <v>20</v>
      </c>
      <c r="AG20" s="237">
        <f t="shared" si="1"/>
        <v>20</v>
      </c>
      <c r="AH20" s="244" t="str">
        <f>+B9</f>
        <v>江戸川</v>
      </c>
    </row>
    <row r="21" spans="4:34" ht="13.5">
      <c r="D21" s="243"/>
      <c r="E21" s="237">
        <f t="shared" si="2"/>
        <v>25</v>
      </c>
      <c r="F21" s="249"/>
      <c r="G21" s="237" t="s">
        <v>52</v>
      </c>
      <c r="H21" s="249">
        <v>20</v>
      </c>
      <c r="I21" s="237">
        <f t="shared" si="3"/>
        <v>20</v>
      </c>
      <c r="J21" s="244"/>
      <c r="K21" s="237"/>
      <c r="L21" s="243"/>
      <c r="M21" s="237">
        <v>19</v>
      </c>
      <c r="N21" s="249"/>
      <c r="O21" s="237" t="s">
        <v>52</v>
      </c>
      <c r="P21" s="249"/>
      <c r="Q21" s="237">
        <v>25</v>
      </c>
      <c r="R21" s="244"/>
      <c r="S21" s="237"/>
      <c r="T21" s="243"/>
      <c r="U21" s="237">
        <f t="shared" si="4"/>
        <v>16</v>
      </c>
      <c r="V21" s="249">
        <v>16</v>
      </c>
      <c r="W21" s="237" t="s">
        <v>52</v>
      </c>
      <c r="X21" s="249"/>
      <c r="Y21" s="237">
        <f t="shared" si="0"/>
        <v>25</v>
      </c>
      <c r="Z21" s="244"/>
      <c r="AA21" s="237"/>
      <c r="AB21" s="243"/>
      <c r="AC21" s="237">
        <f t="shared" si="5"/>
        <v>35</v>
      </c>
      <c r="AD21" s="249"/>
      <c r="AE21" s="237" t="s">
        <v>52</v>
      </c>
      <c r="AF21" s="249">
        <v>33</v>
      </c>
      <c r="AG21" s="237">
        <f t="shared" si="1"/>
        <v>33</v>
      </c>
      <c r="AH21" s="244"/>
    </row>
    <row r="22" spans="4:34" ht="13.5">
      <c r="D22" s="245"/>
      <c r="E22" s="237">
        <f>IF(H22="",IF(F22="","",IF(F22="",IF(H22&lt;14,15,H22+2),F22)),IF(H22&lt;14,15,H22+2))</f>
        <v>13</v>
      </c>
      <c r="F22" s="250">
        <v>13</v>
      </c>
      <c r="G22" s="246" t="s">
        <v>52</v>
      </c>
      <c r="H22" s="250"/>
      <c r="I22" s="237">
        <f>IF(F22="",IF(H22="","",IF(H22="",IF(F22&lt;14,15,F22+2),H22)),IF(F22&lt;14,15,F22+2))</f>
        <v>15</v>
      </c>
      <c r="J22" s="247"/>
      <c r="K22" s="246"/>
      <c r="L22" s="245"/>
      <c r="M22" s="246">
        <v>15</v>
      </c>
      <c r="N22" s="250"/>
      <c r="O22" s="246" t="s">
        <v>52</v>
      </c>
      <c r="P22" s="250"/>
      <c r="Q22" s="246">
        <v>12</v>
      </c>
      <c r="R22" s="247"/>
      <c r="S22" s="246"/>
      <c r="T22" s="245"/>
      <c r="U22" s="246">
        <f>IF(X22="",IF(V22="","",IF(V22="",IF(X22&lt;14,15,X22+2),V22)),IF(X22&lt;14,15,X22+2))</f>
      </c>
      <c r="V22" s="250"/>
      <c r="W22" s="246" t="s">
        <v>52</v>
      </c>
      <c r="X22" s="250"/>
      <c r="Y22" s="246">
        <f>IF(V22="",IF(X22="","",IF(X22="",IF(V22&lt;14,15,V22+2),X22)),IF(V22&lt;14,15,V22+2))</f>
      </c>
      <c r="Z22" s="247"/>
      <c r="AA22" s="246"/>
      <c r="AB22" s="245"/>
      <c r="AC22" s="237">
        <f>IF(AF22="",IF(AD22="","",IF(AD22="",IF(AF22&lt;14,15,AF22+2),AD22)),IF(AF22&lt;14,15,AF22+2))</f>
      </c>
      <c r="AD22" s="250"/>
      <c r="AE22" s="246" t="s">
        <v>52</v>
      </c>
      <c r="AF22" s="250"/>
      <c r="AG22" s="237">
        <f>IF(AD22="",IF(AF22="","",IF(AF22="",IF(AD22&lt;14,15,AD22+2),AF22)),IF(AD22&lt;14,15,AD22+2))</f>
      </c>
      <c r="AH22" s="247"/>
    </row>
    <row r="23" spans="4:33" ht="13.5">
      <c r="D23" s="237" t="s">
        <v>27</v>
      </c>
      <c r="E23" s="237">
        <f t="shared" si="2"/>
      </c>
      <c r="I23" s="237">
        <f t="shared" si="3"/>
      </c>
      <c r="M23" s="387">
        <f>IF(P23="",IF(N23="","",IF(N23="",IF(P23&lt;24,25,P23+2),N23)),IF(P23&lt;24,25,P23+2))</f>
      </c>
      <c r="N23" s="388"/>
      <c r="O23" s="387"/>
      <c r="P23" s="388"/>
      <c r="Q23" s="387">
        <f>IF(N23="",IF(P23="","",IF(P23="",IF(N23&lt;24,25,N23+2),P23)),IF(N23&lt;24,25,N23+2))</f>
      </c>
      <c r="U23" s="237">
        <f t="shared" si="4"/>
      </c>
      <c r="Y23" s="237">
        <f t="shared" si="0"/>
      </c>
      <c r="AC23" s="237">
        <f t="shared" si="5"/>
      </c>
      <c r="AG23" s="237">
        <f t="shared" si="1"/>
      </c>
    </row>
    <row r="24" spans="4:34" ht="13.5">
      <c r="D24" s="239" t="s">
        <v>19</v>
      </c>
      <c r="E24" s="237">
        <f t="shared" si="2"/>
      </c>
      <c r="F24" s="241"/>
      <c r="G24" s="240"/>
      <c r="H24" s="241"/>
      <c r="I24" s="237">
        <f t="shared" si="3"/>
      </c>
      <c r="J24" s="242" t="s">
        <v>19</v>
      </c>
      <c r="K24" s="240"/>
      <c r="L24" s="239" t="s">
        <v>19</v>
      </c>
      <c r="M24" s="237">
        <f>IF(P24="",IF(N24="","",IF(N24="",IF(P24&lt;24,25,P24+2),N24)),IF(P24&lt;24,25,P24+2))</f>
      </c>
      <c r="N24" s="238"/>
      <c r="O24" s="237"/>
      <c r="P24" s="238"/>
      <c r="Q24" s="237">
        <f>IF(N24="",IF(P24="","",IF(P24="",IF(N24&lt;24,25,N24+2),P24)),IF(N24&lt;24,25,N24+2))</f>
      </c>
      <c r="R24" s="242" t="s">
        <v>19</v>
      </c>
      <c r="S24" s="240"/>
      <c r="T24" s="239" t="s">
        <v>19</v>
      </c>
      <c r="U24" s="240">
        <f t="shared" si="4"/>
      </c>
      <c r="V24" s="241"/>
      <c r="W24" s="240"/>
      <c r="X24" s="241"/>
      <c r="Y24" s="240">
        <f t="shared" si="0"/>
      </c>
      <c r="Z24" s="242" t="s">
        <v>19</v>
      </c>
      <c r="AA24" s="240"/>
      <c r="AB24" s="239" t="s">
        <v>19</v>
      </c>
      <c r="AC24" s="237">
        <f t="shared" si="5"/>
      </c>
      <c r="AD24" s="241"/>
      <c r="AE24" s="240"/>
      <c r="AF24" s="241"/>
      <c r="AG24" s="237">
        <f t="shared" si="1"/>
      </c>
      <c r="AH24" s="242" t="s">
        <v>19</v>
      </c>
    </row>
    <row r="25" spans="4:34" ht="13.5">
      <c r="D25" s="243"/>
      <c r="E25" s="237">
        <f t="shared" si="2"/>
        <v>28</v>
      </c>
      <c r="F25" s="249"/>
      <c r="G25" s="237" t="s">
        <v>10</v>
      </c>
      <c r="H25" s="249">
        <v>26</v>
      </c>
      <c r="I25" s="237">
        <f t="shared" si="3"/>
        <v>26</v>
      </c>
      <c r="J25" s="244"/>
      <c r="K25" s="237"/>
      <c r="L25" s="243"/>
      <c r="M25" s="237">
        <v>25</v>
      </c>
      <c r="N25" s="249"/>
      <c r="O25" s="237" t="s">
        <v>10</v>
      </c>
      <c r="P25" s="249"/>
      <c r="Q25" s="237">
        <v>20</v>
      </c>
      <c r="R25" s="244"/>
      <c r="S25" s="237"/>
      <c r="T25" s="243"/>
      <c r="U25" s="237">
        <f t="shared" si="4"/>
        <v>25</v>
      </c>
      <c r="V25" s="249"/>
      <c r="W25" s="237" t="s">
        <v>10</v>
      </c>
      <c r="X25" s="249">
        <v>19</v>
      </c>
      <c r="Y25" s="237">
        <f t="shared" si="0"/>
        <v>19</v>
      </c>
      <c r="Z25" s="244"/>
      <c r="AA25" s="237"/>
      <c r="AB25" s="243"/>
      <c r="AC25" s="237">
        <f t="shared" si="5"/>
        <v>25</v>
      </c>
      <c r="AD25" s="249"/>
      <c r="AE25" s="237" t="s">
        <v>10</v>
      </c>
      <c r="AF25" s="249">
        <v>21</v>
      </c>
      <c r="AG25" s="237">
        <f t="shared" si="1"/>
        <v>21</v>
      </c>
      <c r="AH25" s="244"/>
    </row>
    <row r="26" spans="4:34" ht="13.5">
      <c r="D26" s="243"/>
      <c r="E26" s="237">
        <f t="shared" si="2"/>
        <v>25</v>
      </c>
      <c r="F26" s="249"/>
      <c r="G26" s="237" t="s">
        <v>53</v>
      </c>
      <c r="H26" s="249">
        <v>20</v>
      </c>
      <c r="I26" s="237">
        <f t="shared" si="3"/>
        <v>20</v>
      </c>
      <c r="J26" s="244"/>
      <c r="K26" s="237"/>
      <c r="L26" s="243"/>
      <c r="M26" s="237">
        <v>20</v>
      </c>
      <c r="N26" s="249"/>
      <c r="O26" s="237" t="s">
        <v>53</v>
      </c>
      <c r="P26" s="249"/>
      <c r="Q26" s="237">
        <v>25</v>
      </c>
      <c r="R26" s="244"/>
      <c r="S26" s="237"/>
      <c r="T26" s="243"/>
      <c r="U26" s="237">
        <f t="shared" si="4"/>
        <v>25</v>
      </c>
      <c r="V26" s="249"/>
      <c r="W26" s="237" t="s">
        <v>53</v>
      </c>
      <c r="X26" s="249">
        <v>19</v>
      </c>
      <c r="Y26" s="237">
        <f t="shared" si="0"/>
        <v>19</v>
      </c>
      <c r="Z26" s="244"/>
      <c r="AA26" s="237"/>
      <c r="AB26" s="243"/>
      <c r="AC26" s="237">
        <f t="shared" si="5"/>
        <v>22</v>
      </c>
      <c r="AD26" s="249">
        <v>22</v>
      </c>
      <c r="AE26" s="237" t="s">
        <v>53</v>
      </c>
      <c r="AF26" s="249"/>
      <c r="AG26" s="237">
        <f t="shared" si="1"/>
        <v>25</v>
      </c>
      <c r="AH26" s="244"/>
    </row>
    <row r="27" spans="4:34" ht="13.5">
      <c r="D27" s="243" t="str">
        <f>+B3</f>
        <v>日本大</v>
      </c>
      <c r="E27" s="237">
        <f t="shared" si="2"/>
        <v>25</v>
      </c>
      <c r="F27" s="249"/>
      <c r="G27" s="237" t="s">
        <v>52</v>
      </c>
      <c r="H27" s="249">
        <v>21</v>
      </c>
      <c r="I27" s="237">
        <f t="shared" si="3"/>
        <v>21</v>
      </c>
      <c r="J27" s="244" t="str">
        <f>+B7</f>
        <v>白鷗大</v>
      </c>
      <c r="K27" s="237"/>
      <c r="L27" s="243" t="str">
        <f>+B5</f>
        <v>桜美林</v>
      </c>
      <c r="M27" s="237">
        <v>25</v>
      </c>
      <c r="N27" s="249"/>
      <c r="O27" s="237" t="s">
        <v>52</v>
      </c>
      <c r="P27" s="249"/>
      <c r="Q27" s="237">
        <v>16</v>
      </c>
      <c r="R27" s="244" t="str">
        <f>+B9</f>
        <v>江戸川</v>
      </c>
      <c r="S27" s="237"/>
      <c r="T27" s="243" t="str">
        <f>+B2</f>
        <v>都留文科</v>
      </c>
      <c r="U27" s="237">
        <f t="shared" si="4"/>
        <v>21</v>
      </c>
      <c r="V27" s="249">
        <v>21</v>
      </c>
      <c r="W27" s="237" t="s">
        <v>52</v>
      </c>
      <c r="X27" s="249"/>
      <c r="Y27" s="237">
        <f t="shared" si="0"/>
        <v>25</v>
      </c>
      <c r="Z27" s="244" t="str">
        <f>+B6</f>
        <v>敬愛大</v>
      </c>
      <c r="AA27" s="237"/>
      <c r="AB27" s="243" t="str">
        <f>+B4</f>
        <v>大東文化</v>
      </c>
      <c r="AC27" s="237">
        <f t="shared" si="5"/>
        <v>25</v>
      </c>
      <c r="AD27" s="249"/>
      <c r="AE27" s="237" t="s">
        <v>52</v>
      </c>
      <c r="AF27" s="249">
        <v>21</v>
      </c>
      <c r="AG27" s="237">
        <f t="shared" si="1"/>
        <v>21</v>
      </c>
      <c r="AH27" s="244" t="str">
        <f>+B8</f>
        <v>神奈川</v>
      </c>
    </row>
    <row r="28" spans="4:34" ht="13.5">
      <c r="D28" s="243"/>
      <c r="E28" s="237">
        <f t="shared" si="2"/>
      </c>
      <c r="F28" s="249"/>
      <c r="G28" s="237" t="s">
        <v>52</v>
      </c>
      <c r="H28" s="249"/>
      <c r="I28" s="237">
        <f t="shared" si="3"/>
      </c>
      <c r="J28" s="244"/>
      <c r="K28" s="237" t="s">
        <v>86</v>
      </c>
      <c r="L28" s="243"/>
      <c r="M28" s="237">
        <v>21</v>
      </c>
      <c r="N28" s="249"/>
      <c r="O28" s="237" t="s">
        <v>52</v>
      </c>
      <c r="P28" s="249"/>
      <c r="Q28" s="237">
        <v>25</v>
      </c>
      <c r="R28" s="244"/>
      <c r="S28" s="237"/>
      <c r="T28" s="243"/>
      <c r="U28" s="237">
        <f t="shared" si="4"/>
        <v>22</v>
      </c>
      <c r="V28" s="249">
        <v>22</v>
      </c>
      <c r="W28" s="237" t="s">
        <v>52</v>
      </c>
      <c r="X28" s="249"/>
      <c r="Y28" s="237">
        <f t="shared" si="0"/>
        <v>25</v>
      </c>
      <c r="Z28" s="244"/>
      <c r="AA28" s="237"/>
      <c r="AB28" s="243"/>
      <c r="AC28" s="237">
        <f t="shared" si="5"/>
        <v>25</v>
      </c>
      <c r="AD28" s="249"/>
      <c r="AE28" s="237" t="s">
        <v>52</v>
      </c>
      <c r="AF28" s="249">
        <v>21</v>
      </c>
      <c r="AG28" s="237">
        <f t="shared" si="1"/>
        <v>21</v>
      </c>
      <c r="AH28" s="244"/>
    </row>
    <row r="29" spans="4:34" ht="13.5">
      <c r="D29" s="245"/>
      <c r="E29" s="237">
        <f>IF(H29="",IF(F29="","",IF(F29="",IF(H29&lt;14,15,H29+2),F29)),IF(H29&lt;14,15,H29+2))</f>
      </c>
      <c r="F29" s="250"/>
      <c r="G29" s="246" t="s">
        <v>52</v>
      </c>
      <c r="H29" s="250"/>
      <c r="I29" s="237">
        <f>IF(F29="",IF(H29="","",IF(H29="",IF(F29&lt;14,15,F29+2),H29)),IF(F29&lt;14,15,F29+2))</f>
      </c>
      <c r="J29" s="247"/>
      <c r="K29" s="246"/>
      <c r="L29" s="245"/>
      <c r="M29" s="237">
        <v>19</v>
      </c>
      <c r="N29" s="249"/>
      <c r="O29" s="237" t="s">
        <v>52</v>
      </c>
      <c r="P29" s="249"/>
      <c r="Q29" s="237">
        <v>21</v>
      </c>
      <c r="R29" s="247"/>
      <c r="S29" s="246"/>
      <c r="T29" s="245"/>
      <c r="U29" s="246">
        <f>IF(X29="",IF(V29="","",IF(V29="",IF(X29&lt;14,15,X29+2),V29)),IF(X29&lt;14,15,X29+2))</f>
        <v>15</v>
      </c>
      <c r="V29" s="250"/>
      <c r="W29" s="246" t="s">
        <v>52</v>
      </c>
      <c r="X29" s="250">
        <v>13</v>
      </c>
      <c r="Y29" s="246">
        <f>IF(V29="",IF(X29="","",IF(X29="",IF(V29&lt;14,15,V29+2),X29)),IF(V29&lt;14,15,V29+2))</f>
        <v>13</v>
      </c>
      <c r="Z29" s="247"/>
      <c r="AA29" s="246"/>
      <c r="AB29" s="245"/>
      <c r="AC29" s="237">
        <f>IF(AF29="",IF(AD29="","",IF(AD29="",IF(AF29&lt;14,15,AF29+2),AD29)),IF(AF29&lt;14,15,AF29+2))</f>
      </c>
      <c r="AD29" s="250"/>
      <c r="AE29" s="246" t="s">
        <v>52</v>
      </c>
      <c r="AF29" s="250"/>
      <c r="AG29" s="237">
        <f>IF(AD29="",IF(AF29="","",IF(AF29="",IF(AD29&lt;14,15,AD29+2),AF29)),IF(AD29&lt;14,15,AD29+2))</f>
      </c>
      <c r="AH29" s="247"/>
    </row>
    <row r="30" spans="4:33" ht="13.5">
      <c r="D30" s="237" t="s">
        <v>28</v>
      </c>
      <c r="E30" s="237">
        <f t="shared" si="2"/>
      </c>
      <c r="I30" s="237">
        <f t="shared" si="3"/>
      </c>
      <c r="M30" s="387">
        <f>IF(P30="",IF(N30="","",IF(N30="",IF(P30&lt;24,25,P30+2),N30)),IF(P30&lt;24,25,P30+2))</f>
      </c>
      <c r="N30" s="388"/>
      <c r="O30" s="387"/>
      <c r="P30" s="388"/>
      <c r="Q30" s="387">
        <f>IF(N30="",IF(P30="","",IF(P30="",IF(N30&lt;24,25,N30+2),P30)),IF(N30&lt;24,25,N30+2))</f>
      </c>
      <c r="U30" s="237">
        <f t="shared" si="4"/>
      </c>
      <c r="Y30" s="237">
        <f t="shared" si="0"/>
      </c>
      <c r="AC30" s="237">
        <f t="shared" si="5"/>
      </c>
      <c r="AG30" s="237">
        <f t="shared" si="1"/>
      </c>
    </row>
    <row r="31" spans="4:34" ht="13.5">
      <c r="D31" s="239" t="s">
        <v>19</v>
      </c>
      <c r="E31" s="237">
        <f t="shared" si="2"/>
      </c>
      <c r="F31" s="241"/>
      <c r="G31" s="240"/>
      <c r="H31" s="241"/>
      <c r="I31" s="237">
        <f t="shared" si="3"/>
      </c>
      <c r="J31" s="242" t="s">
        <v>19</v>
      </c>
      <c r="K31" s="240"/>
      <c r="L31" s="239" t="s">
        <v>19</v>
      </c>
      <c r="M31" s="237">
        <f>IF(P31="",IF(N31="","",IF(N31="",IF(P31&lt;24,25,P31+2),N31)),IF(P31&lt;24,25,P31+2))</f>
      </c>
      <c r="N31" s="238"/>
      <c r="O31" s="237"/>
      <c r="P31" s="238"/>
      <c r="Q31" s="237">
        <f>IF(N31="",IF(P31="","",IF(P31="",IF(N31&lt;24,25,N31+2),P31)),IF(N31&lt;24,25,N31+2))</f>
      </c>
      <c r="R31" s="242" t="s">
        <v>19</v>
      </c>
      <c r="S31" s="240"/>
      <c r="T31" s="239" t="s">
        <v>19</v>
      </c>
      <c r="U31" s="240">
        <f t="shared" si="4"/>
      </c>
      <c r="V31" s="241"/>
      <c r="W31" s="240"/>
      <c r="X31" s="241"/>
      <c r="Y31" s="240">
        <f t="shared" si="0"/>
      </c>
      <c r="Z31" s="242" t="s">
        <v>19</v>
      </c>
      <c r="AA31" s="240"/>
      <c r="AB31" s="239" t="s">
        <v>19</v>
      </c>
      <c r="AC31" s="237">
        <f t="shared" si="5"/>
      </c>
      <c r="AD31" s="241"/>
      <c r="AE31" s="240"/>
      <c r="AF31" s="241"/>
      <c r="AG31" s="237">
        <f t="shared" si="1"/>
      </c>
      <c r="AH31" s="242" t="s">
        <v>19</v>
      </c>
    </row>
    <row r="32" spans="4:34" ht="13.5">
      <c r="D32" s="243"/>
      <c r="E32" s="237">
        <f t="shared" si="2"/>
        <v>19</v>
      </c>
      <c r="F32" s="249">
        <v>19</v>
      </c>
      <c r="G32" s="237" t="s">
        <v>10</v>
      </c>
      <c r="H32" s="249"/>
      <c r="I32" s="237">
        <f t="shared" si="3"/>
        <v>25</v>
      </c>
      <c r="J32" s="244"/>
      <c r="K32" s="237"/>
      <c r="L32" s="243"/>
      <c r="M32" s="237">
        <v>21</v>
      </c>
      <c r="N32" s="249"/>
      <c r="O32" s="237" t="s">
        <v>10</v>
      </c>
      <c r="P32" s="249"/>
      <c r="Q32" s="237">
        <v>25</v>
      </c>
      <c r="R32" s="244"/>
      <c r="S32" s="237"/>
      <c r="T32" s="243"/>
      <c r="U32" s="237">
        <f t="shared" si="4"/>
        <v>25</v>
      </c>
      <c r="V32" s="249"/>
      <c r="W32" s="237" t="s">
        <v>10</v>
      </c>
      <c r="X32" s="249">
        <v>15</v>
      </c>
      <c r="Y32" s="237">
        <f t="shared" si="0"/>
        <v>15</v>
      </c>
      <c r="Z32" s="244"/>
      <c r="AA32" s="237"/>
      <c r="AB32" s="243"/>
      <c r="AC32" s="237">
        <f t="shared" si="5"/>
        <v>25</v>
      </c>
      <c r="AD32" s="249"/>
      <c r="AE32" s="237" t="s">
        <v>10</v>
      </c>
      <c r="AF32" s="249">
        <v>20</v>
      </c>
      <c r="AG32" s="237">
        <f t="shared" si="1"/>
        <v>20</v>
      </c>
      <c r="AH32" s="244"/>
    </row>
    <row r="33" spans="4:34" ht="13.5">
      <c r="D33" s="243"/>
      <c r="E33" s="237">
        <f t="shared" si="2"/>
        <v>25</v>
      </c>
      <c r="F33" s="249"/>
      <c r="G33" s="237" t="s">
        <v>53</v>
      </c>
      <c r="H33" s="249">
        <v>18</v>
      </c>
      <c r="I33" s="237">
        <f t="shared" si="3"/>
        <v>18</v>
      </c>
      <c r="J33" s="244"/>
      <c r="K33" s="237"/>
      <c r="L33" s="243"/>
      <c r="M33" s="237">
        <v>19</v>
      </c>
      <c r="N33" s="249"/>
      <c r="O33" s="237" t="s">
        <v>53</v>
      </c>
      <c r="P33" s="249"/>
      <c r="Q33" s="237">
        <v>25</v>
      </c>
      <c r="R33" s="244"/>
      <c r="S33" s="237"/>
      <c r="T33" s="243"/>
      <c r="U33" s="237">
        <f t="shared" si="4"/>
        <v>21</v>
      </c>
      <c r="V33" s="249">
        <v>21</v>
      </c>
      <c r="W33" s="237" t="s">
        <v>53</v>
      </c>
      <c r="X33" s="249"/>
      <c r="Y33" s="237">
        <f t="shared" si="0"/>
        <v>25</v>
      </c>
      <c r="Z33" s="244"/>
      <c r="AA33" s="237"/>
      <c r="AB33" s="243"/>
      <c r="AC33" s="237">
        <f t="shared" si="5"/>
        <v>25</v>
      </c>
      <c r="AD33" s="249"/>
      <c r="AE33" s="237" t="s">
        <v>53</v>
      </c>
      <c r="AF33" s="249">
        <v>22</v>
      </c>
      <c r="AG33" s="237">
        <f t="shared" si="1"/>
        <v>22</v>
      </c>
      <c r="AH33" s="244"/>
    </row>
    <row r="34" spans="4:34" ht="13.5">
      <c r="D34" s="243" t="str">
        <f>+B6</f>
        <v>敬愛大</v>
      </c>
      <c r="E34" s="237">
        <f t="shared" si="2"/>
        <v>25</v>
      </c>
      <c r="F34" s="249"/>
      <c r="G34" s="237" t="s">
        <v>52</v>
      </c>
      <c r="H34" s="249">
        <v>23</v>
      </c>
      <c r="I34" s="237">
        <f t="shared" si="3"/>
        <v>23</v>
      </c>
      <c r="J34" s="244" t="str">
        <f>+B9</f>
        <v>江戸川</v>
      </c>
      <c r="K34" s="237"/>
      <c r="L34" s="243" t="str">
        <f>+B2</f>
        <v>都留文科</v>
      </c>
      <c r="M34" s="237">
        <v>21</v>
      </c>
      <c r="N34" s="249"/>
      <c r="O34" s="237" t="s">
        <v>52</v>
      </c>
      <c r="P34" s="249"/>
      <c r="Q34" s="237">
        <v>25</v>
      </c>
      <c r="R34" s="244" t="str">
        <f>+B5</f>
        <v>桜美林</v>
      </c>
      <c r="S34" s="237"/>
      <c r="T34" s="243" t="str">
        <f>+B3</f>
        <v>日本大</v>
      </c>
      <c r="U34" s="237">
        <f t="shared" si="4"/>
        <v>25</v>
      </c>
      <c r="V34" s="249"/>
      <c r="W34" s="237" t="s">
        <v>52</v>
      </c>
      <c r="X34" s="249">
        <v>20</v>
      </c>
      <c r="Y34" s="237">
        <f t="shared" si="0"/>
        <v>20</v>
      </c>
      <c r="Z34" s="244" t="str">
        <f>+B4</f>
        <v>大東文化</v>
      </c>
      <c r="AA34" s="237"/>
      <c r="AB34" s="243" t="str">
        <f>+B7</f>
        <v>白鷗大</v>
      </c>
      <c r="AC34" s="237">
        <f t="shared" si="5"/>
        <v>19</v>
      </c>
      <c r="AD34" s="249">
        <v>19</v>
      </c>
      <c r="AE34" s="237" t="s">
        <v>52</v>
      </c>
      <c r="AF34" s="249"/>
      <c r="AG34" s="237">
        <f t="shared" si="1"/>
        <v>25</v>
      </c>
      <c r="AH34" s="244" t="str">
        <f>+B8</f>
        <v>神奈川</v>
      </c>
    </row>
    <row r="35" spans="4:34" ht="13.5">
      <c r="D35" s="243"/>
      <c r="E35" s="237">
        <f t="shared" si="2"/>
        <v>25</v>
      </c>
      <c r="F35" s="249"/>
      <c r="G35" s="237" t="s">
        <v>52</v>
      </c>
      <c r="H35" s="249">
        <v>17</v>
      </c>
      <c r="I35" s="237">
        <f t="shared" si="3"/>
        <v>17</v>
      </c>
      <c r="J35" s="244"/>
      <c r="K35" s="237"/>
      <c r="L35" s="243"/>
      <c r="M35" s="237">
        <f>IF(P35="",IF(N35="","",IF(N35="",IF(P35&lt;24,25,P35+2),N35)),IF(P35&lt;24,25,P35+2))</f>
      </c>
      <c r="N35" s="249"/>
      <c r="O35" s="237" t="s">
        <v>52</v>
      </c>
      <c r="P35" s="249"/>
      <c r="Q35" s="237">
        <f>IF(N35="",IF(P35="","",IF(P35="",IF(N35&lt;24,25,N35+2),P35)),IF(N35&lt;24,25,N35+2))</f>
      </c>
      <c r="R35" s="244"/>
      <c r="S35" s="237"/>
      <c r="T35" s="243"/>
      <c r="U35" s="237">
        <f t="shared" si="4"/>
        <v>25</v>
      </c>
      <c r="V35" s="249"/>
      <c r="W35" s="237" t="s">
        <v>52</v>
      </c>
      <c r="X35" s="249">
        <v>22</v>
      </c>
      <c r="Y35" s="237">
        <f t="shared" si="0"/>
        <v>22</v>
      </c>
      <c r="Z35" s="244"/>
      <c r="AA35" s="237"/>
      <c r="AB35" s="243"/>
      <c r="AC35" s="237">
        <f t="shared" si="5"/>
        <v>25</v>
      </c>
      <c r="AD35" s="249"/>
      <c r="AE35" s="237" t="s">
        <v>52</v>
      </c>
      <c r="AF35" s="249">
        <v>19</v>
      </c>
      <c r="AG35" s="237">
        <f t="shared" si="1"/>
        <v>19</v>
      </c>
      <c r="AH35" s="244"/>
    </row>
    <row r="36" spans="4:34" ht="13.5">
      <c r="D36" s="245"/>
      <c r="E36" s="237">
        <f>IF(H36="",IF(F36="","",IF(F36="",IF(H36&lt;14,15,H36+2),F36)),IF(H36&lt;14,15,H36+2))</f>
      </c>
      <c r="F36" s="250"/>
      <c r="G36" s="246" t="s">
        <v>10</v>
      </c>
      <c r="H36" s="250"/>
      <c r="I36" s="237">
        <f>IF(F36="",IF(H36="","",IF(H36="",IF(F36&lt;14,15,F36+2),H36)),IF(F36&lt;14,15,F36+2))</f>
      </c>
      <c r="J36" s="247"/>
      <c r="K36" s="246"/>
      <c r="L36" s="245"/>
      <c r="M36" s="237">
        <f>IF(P36="",IF(N36="","",IF(N36="",IF(P36&lt;14,15,P36+2),N36)),IF(P36&lt;14,15,P36+2))</f>
      </c>
      <c r="N36" s="249"/>
      <c r="O36" s="237" t="s">
        <v>52</v>
      </c>
      <c r="P36" s="249"/>
      <c r="Q36" s="237">
        <f>IF(N36="",IF(P36="","",IF(P36="",IF(N36&lt;14,15,N36+2),P36)),IF(N36&lt;14,15,N36+2))</f>
      </c>
      <c r="R36" s="247"/>
      <c r="S36" s="246"/>
      <c r="T36" s="245"/>
      <c r="U36" s="246">
        <f>IF(X36="",IF(V36="","",IF(V36="",IF(X36&lt;14,15,X36+2),V36)),IF(X36&lt;14,15,X36+2))</f>
      </c>
      <c r="V36" s="250"/>
      <c r="W36" s="246" t="s">
        <v>52</v>
      </c>
      <c r="X36" s="250"/>
      <c r="Y36" s="246">
        <f>IF(V36="",IF(X36="","",IF(X36="",IF(V36&lt;14,15,V36+2),X36)),IF(V36&lt;14,15,V36+2))</f>
      </c>
      <c r="Z36" s="247"/>
      <c r="AA36" s="246"/>
      <c r="AB36" s="245"/>
      <c r="AC36" s="237">
        <f>IF(AF36="",IF(AD36="","",IF(AD36="",IF(AF36&lt;14,15,AF36+2),AD36)),IF(AF36&lt;14,15,AF36+2))</f>
      </c>
      <c r="AD36" s="250"/>
      <c r="AE36" s="246" t="s">
        <v>52</v>
      </c>
      <c r="AF36" s="250"/>
      <c r="AG36" s="237">
        <f>IF(AD36="",IF(AF36="","",IF(AF36="",IF(AD36&lt;14,15,AD36+2),AF36)),IF(AD36&lt;14,15,AD36+2))</f>
      </c>
      <c r="AH36" s="247"/>
    </row>
    <row r="37" spans="4:33" ht="13.5">
      <c r="D37" s="237" t="s">
        <v>29</v>
      </c>
      <c r="E37" s="237">
        <f t="shared" si="2"/>
      </c>
      <c r="I37" s="237">
        <f t="shared" si="3"/>
      </c>
      <c r="M37" s="387">
        <f>IF(P37="",IF(N37="","",IF(N37="",IF(P37&lt;24,25,P37+2),N37)),IF(P37&lt;24,25,P37+2))</f>
      </c>
      <c r="N37" s="388"/>
      <c r="O37" s="387"/>
      <c r="P37" s="388"/>
      <c r="Q37" s="387">
        <f>IF(N37="",IF(P37="","",IF(P37="",IF(N37&lt;24,25,N37+2),P37)),IF(N37&lt;24,25,N37+2))</f>
      </c>
      <c r="U37" s="237">
        <f t="shared" si="4"/>
      </c>
      <c r="Y37" s="237">
        <f t="shared" si="0"/>
      </c>
      <c r="AC37" s="237">
        <f t="shared" si="5"/>
      </c>
      <c r="AG37" s="237">
        <f t="shared" si="1"/>
      </c>
    </row>
    <row r="38" spans="4:34" ht="13.5">
      <c r="D38" s="239" t="s">
        <v>19</v>
      </c>
      <c r="E38" s="237">
        <f t="shared" si="2"/>
      </c>
      <c r="F38" s="241"/>
      <c r="G38" s="240"/>
      <c r="H38" s="241"/>
      <c r="I38" s="237">
        <f t="shared" si="3"/>
      </c>
      <c r="J38" s="242" t="s">
        <v>19</v>
      </c>
      <c r="K38" s="240"/>
      <c r="L38" s="239" t="s">
        <v>19</v>
      </c>
      <c r="M38" s="237">
        <f>IF(P38="",IF(N38="","",IF(N38="",IF(P38&lt;24,25,P38+2),N38)),IF(P38&lt;24,25,P38+2))</f>
      </c>
      <c r="N38" s="238"/>
      <c r="O38" s="237"/>
      <c r="P38" s="238"/>
      <c r="Q38" s="237">
        <f>IF(N38="",IF(P38="","",IF(P38="",IF(N38&lt;24,25,N38+2),P38)),IF(N38&lt;24,25,N38+2))</f>
      </c>
      <c r="R38" s="242" t="s">
        <v>19</v>
      </c>
      <c r="S38" s="240"/>
      <c r="T38" s="239" t="s">
        <v>19</v>
      </c>
      <c r="U38" s="240">
        <f t="shared" si="4"/>
      </c>
      <c r="V38" s="241"/>
      <c r="W38" s="240"/>
      <c r="X38" s="241"/>
      <c r="Y38" s="240">
        <f t="shared" si="0"/>
      </c>
      <c r="Z38" s="242" t="s">
        <v>19</v>
      </c>
      <c r="AA38" s="240"/>
      <c r="AB38" s="239" t="s">
        <v>19</v>
      </c>
      <c r="AC38" s="237">
        <f t="shared" si="5"/>
      </c>
      <c r="AD38" s="241"/>
      <c r="AE38" s="240"/>
      <c r="AF38" s="241"/>
      <c r="AG38" s="237">
        <f t="shared" si="1"/>
      </c>
      <c r="AH38" s="242" t="s">
        <v>19</v>
      </c>
    </row>
    <row r="39" spans="4:34" ht="13.5">
      <c r="D39" s="243"/>
      <c r="E39" s="237">
        <f t="shared" si="2"/>
        <v>16</v>
      </c>
      <c r="F39" s="249">
        <v>16</v>
      </c>
      <c r="G39" s="237" t="s">
        <v>10</v>
      </c>
      <c r="H39" s="249"/>
      <c r="I39" s="237">
        <f t="shared" si="3"/>
        <v>25</v>
      </c>
      <c r="J39" s="244"/>
      <c r="K39" s="237"/>
      <c r="L39" s="243"/>
      <c r="M39" s="237">
        <v>25</v>
      </c>
      <c r="N39" s="249"/>
      <c r="O39" s="237" t="s">
        <v>10</v>
      </c>
      <c r="P39" s="249"/>
      <c r="Q39" s="251">
        <v>27</v>
      </c>
      <c r="R39" s="244"/>
      <c r="S39" s="237"/>
      <c r="T39" s="243"/>
      <c r="U39" s="237">
        <f t="shared" si="4"/>
        <v>25</v>
      </c>
      <c r="V39" s="249"/>
      <c r="W39" s="237" t="s">
        <v>10</v>
      </c>
      <c r="X39" s="249">
        <v>23</v>
      </c>
      <c r="Y39" s="237">
        <f t="shared" si="0"/>
        <v>23</v>
      </c>
      <c r="Z39" s="244"/>
      <c r="AA39" s="237"/>
      <c r="AB39" s="243"/>
      <c r="AC39" s="237">
        <f t="shared" si="5"/>
        <v>25</v>
      </c>
      <c r="AD39" s="249"/>
      <c r="AE39" s="237" t="s">
        <v>10</v>
      </c>
      <c r="AF39" s="249">
        <v>12</v>
      </c>
      <c r="AG39" s="237">
        <f t="shared" si="1"/>
        <v>12</v>
      </c>
      <c r="AH39" s="244"/>
    </row>
    <row r="40" spans="4:34" ht="13.5">
      <c r="D40" s="243"/>
      <c r="E40" s="237">
        <f t="shared" si="2"/>
        <v>20</v>
      </c>
      <c r="F40" s="249">
        <v>20</v>
      </c>
      <c r="G40" s="237" t="s">
        <v>53</v>
      </c>
      <c r="H40" s="249"/>
      <c r="I40" s="237">
        <f t="shared" si="3"/>
        <v>25</v>
      </c>
      <c r="J40" s="244"/>
      <c r="K40" s="237"/>
      <c r="L40" s="243"/>
      <c r="M40" s="237">
        <v>25</v>
      </c>
      <c r="N40" s="249"/>
      <c r="O40" s="237" t="s">
        <v>53</v>
      </c>
      <c r="P40" s="249"/>
      <c r="Q40" s="251">
        <v>19</v>
      </c>
      <c r="R40" s="244"/>
      <c r="S40" s="237"/>
      <c r="T40" s="243"/>
      <c r="U40" s="237">
        <f t="shared" si="4"/>
        <v>19</v>
      </c>
      <c r="V40" s="249">
        <v>19</v>
      </c>
      <c r="W40" s="237" t="s">
        <v>53</v>
      </c>
      <c r="X40" s="249"/>
      <c r="Y40" s="237">
        <f t="shared" si="0"/>
        <v>25</v>
      </c>
      <c r="Z40" s="244"/>
      <c r="AA40" s="237"/>
      <c r="AB40" s="243"/>
      <c r="AC40" s="237">
        <f t="shared" si="5"/>
        <v>26</v>
      </c>
      <c r="AD40" s="249">
        <v>26</v>
      </c>
      <c r="AE40" s="237" t="s">
        <v>53</v>
      </c>
      <c r="AF40" s="249"/>
      <c r="AG40" s="237">
        <f t="shared" si="1"/>
        <v>28</v>
      </c>
      <c r="AH40" s="244"/>
    </row>
    <row r="41" spans="4:34" ht="13.5">
      <c r="D41" s="243" t="str">
        <f>+B2</f>
        <v>都留文科</v>
      </c>
      <c r="E41" s="237">
        <f t="shared" si="2"/>
        <v>12</v>
      </c>
      <c r="F41" s="249">
        <v>12</v>
      </c>
      <c r="G41" s="237" t="s">
        <v>52</v>
      </c>
      <c r="H41" s="249"/>
      <c r="I41" s="237">
        <f t="shared" si="3"/>
        <v>25</v>
      </c>
      <c r="J41" s="244" t="str">
        <f>+B4</f>
        <v>大東文化</v>
      </c>
      <c r="K41" s="237"/>
      <c r="L41" s="243" t="str">
        <f>+B6</f>
        <v>敬愛大</v>
      </c>
      <c r="M41" s="237">
        <v>25</v>
      </c>
      <c r="N41" s="249"/>
      <c r="O41" s="237" t="s">
        <v>52</v>
      </c>
      <c r="P41" s="249"/>
      <c r="Q41" s="251">
        <v>20</v>
      </c>
      <c r="R41" s="244" t="str">
        <f>+B8</f>
        <v>神奈川</v>
      </c>
      <c r="S41" s="237"/>
      <c r="T41" s="243" t="str">
        <f>+B7</f>
        <v>白鷗大</v>
      </c>
      <c r="U41" s="237">
        <f t="shared" si="4"/>
        <v>17</v>
      </c>
      <c r="V41" s="249">
        <v>17</v>
      </c>
      <c r="W41" s="237" t="s">
        <v>52</v>
      </c>
      <c r="X41" s="249"/>
      <c r="Y41" s="237">
        <f t="shared" si="0"/>
        <v>25</v>
      </c>
      <c r="Z41" s="244" t="str">
        <f>+B9</f>
        <v>江戸川</v>
      </c>
      <c r="AA41" s="237"/>
      <c r="AB41" s="243" t="str">
        <f>+B3</f>
        <v>日本大</v>
      </c>
      <c r="AC41" s="237">
        <f t="shared" si="5"/>
        <v>25</v>
      </c>
      <c r="AD41" s="249"/>
      <c r="AE41" s="237" t="s">
        <v>52</v>
      </c>
      <c r="AF41" s="249">
        <v>19</v>
      </c>
      <c r="AG41" s="237">
        <f t="shared" si="1"/>
        <v>19</v>
      </c>
      <c r="AH41" s="244" t="str">
        <f>+B5</f>
        <v>桜美林</v>
      </c>
    </row>
    <row r="42" spans="4:34" ht="13.5">
      <c r="D42" s="243"/>
      <c r="E42" s="237">
        <f t="shared" si="2"/>
      </c>
      <c r="F42" s="249"/>
      <c r="G42" s="237" t="s">
        <v>52</v>
      </c>
      <c r="H42" s="249"/>
      <c r="I42" s="237">
        <f t="shared" si="3"/>
      </c>
      <c r="J42" s="244"/>
      <c r="K42" s="237"/>
      <c r="L42" s="243"/>
      <c r="M42" s="237">
        <v>20</v>
      </c>
      <c r="N42" s="249"/>
      <c r="O42" s="237" t="s">
        <v>52</v>
      </c>
      <c r="P42" s="249"/>
      <c r="Q42" s="251">
        <v>25</v>
      </c>
      <c r="R42" s="244"/>
      <c r="S42" s="237"/>
      <c r="T42" s="243"/>
      <c r="U42" s="237">
        <f t="shared" si="4"/>
        <v>23</v>
      </c>
      <c r="V42" s="249">
        <v>23</v>
      </c>
      <c r="W42" s="237" t="s">
        <v>52</v>
      </c>
      <c r="X42" s="249"/>
      <c r="Y42" s="237">
        <f t="shared" si="0"/>
        <v>25</v>
      </c>
      <c r="Z42" s="244"/>
      <c r="AA42" s="237"/>
      <c r="AB42" s="243"/>
      <c r="AC42" s="237">
        <f t="shared" si="5"/>
        <v>25</v>
      </c>
      <c r="AD42" s="249"/>
      <c r="AE42" s="237" t="s">
        <v>52</v>
      </c>
      <c r="AF42" s="249">
        <v>15</v>
      </c>
      <c r="AG42" s="237">
        <f t="shared" si="1"/>
        <v>15</v>
      </c>
      <c r="AH42" s="244"/>
    </row>
    <row r="43" spans="4:34" ht="13.5">
      <c r="D43" s="245"/>
      <c r="E43" s="237">
        <f>IF(H43="",IF(F43="","",IF(F43="",IF(H43&lt;14,15,H43+2),F43)),IF(H43&lt;14,15,H43+2))</f>
      </c>
      <c r="F43" s="250"/>
      <c r="G43" s="246" t="s">
        <v>52</v>
      </c>
      <c r="H43" s="250"/>
      <c r="I43" s="237">
        <f>IF(F43="",IF(H43="","",IF(H43="",IF(F43&lt;14,15,F43+2),H43)),IF(F43&lt;14,15,F43+2))</f>
      </c>
      <c r="J43" s="247"/>
      <c r="K43" s="246"/>
      <c r="L43" s="245"/>
      <c r="M43" s="237">
        <v>15</v>
      </c>
      <c r="N43" s="249"/>
      <c r="O43" s="237" t="s">
        <v>52</v>
      </c>
      <c r="P43" s="249"/>
      <c r="Q43" s="251">
        <v>13</v>
      </c>
      <c r="R43" s="247"/>
      <c r="S43" s="246"/>
      <c r="T43" s="245"/>
      <c r="U43" s="246">
        <f>IF(X43="",IF(V43="","",IF(V43="",IF(X43&lt;14,15,X43+2),V43)),IF(X43&lt;14,15,X43+2))</f>
      </c>
      <c r="V43" s="250"/>
      <c r="W43" s="246" t="s">
        <v>52</v>
      </c>
      <c r="X43" s="250"/>
      <c r="Y43" s="246">
        <f>IF(V43="",IF(X43="","",IF(X43="",IF(V43&lt;14,15,V43+2),X43)),IF(V43&lt;14,15,V43+2))</f>
      </c>
      <c r="Z43" s="247"/>
      <c r="AA43" s="246"/>
      <c r="AB43" s="245"/>
      <c r="AC43" s="237">
        <f>IF(AF43="",IF(AD43="","",IF(AD43="",IF(AF43&lt;14,15,AF43+2),AD43)),IF(AF43&lt;14,15,AF43+2))</f>
      </c>
      <c r="AD43" s="250"/>
      <c r="AE43" s="246" t="s">
        <v>52</v>
      </c>
      <c r="AF43" s="250"/>
      <c r="AG43" s="237">
        <f>IF(AD43="",IF(AF43="","",IF(AF43="",IF(AD43&lt;14,15,AD43+2),AF43)),IF(AD43&lt;14,15,AD43+2))</f>
      </c>
      <c r="AH43" s="247"/>
    </row>
    <row r="44" spans="4:33" ht="13.5">
      <c r="D44" s="237" t="s">
        <v>30</v>
      </c>
      <c r="E44" s="237">
        <f t="shared" si="2"/>
      </c>
      <c r="I44" s="237">
        <f t="shared" si="3"/>
      </c>
      <c r="M44" s="387">
        <f aca="true" t="shared" si="6" ref="M44:M49">IF(P44="",IF(N44="","",IF(N44="",IF(P44&lt;24,25,P44+2),N44)),IF(P44&lt;24,25,P44+2))</f>
      </c>
      <c r="N44" s="388"/>
      <c r="O44" s="387"/>
      <c r="P44" s="388"/>
      <c r="Q44" s="387">
        <f aca="true" t="shared" si="7" ref="Q44:Q49">IF(N44="",IF(P44="","",IF(P44="",IF(N44&lt;24,25,N44+2),P44)),IF(N44&lt;24,25,N44+2))</f>
      </c>
      <c r="U44" s="237">
        <f t="shared" si="4"/>
      </c>
      <c r="Y44" s="237">
        <f t="shared" si="0"/>
      </c>
      <c r="AC44" s="237">
        <f t="shared" si="5"/>
      </c>
      <c r="AG44" s="237">
        <f t="shared" si="1"/>
      </c>
    </row>
    <row r="45" spans="4:34" ht="13.5">
      <c r="D45" s="239" t="s">
        <v>19</v>
      </c>
      <c r="E45" s="237">
        <f t="shared" si="2"/>
      </c>
      <c r="F45" s="241"/>
      <c r="G45" s="240"/>
      <c r="H45" s="241"/>
      <c r="I45" s="237">
        <f t="shared" si="3"/>
      </c>
      <c r="J45" s="242" t="s">
        <v>19</v>
      </c>
      <c r="K45" s="240"/>
      <c r="L45" s="239" t="s">
        <v>19</v>
      </c>
      <c r="M45" s="237">
        <f t="shared" si="6"/>
      </c>
      <c r="N45" s="238"/>
      <c r="O45" s="237"/>
      <c r="P45" s="238"/>
      <c r="Q45" s="237">
        <f t="shared" si="7"/>
      </c>
      <c r="R45" s="242" t="s">
        <v>19</v>
      </c>
      <c r="S45" s="240"/>
      <c r="T45" s="239" t="s">
        <v>19</v>
      </c>
      <c r="U45" s="240">
        <f t="shared" si="4"/>
      </c>
      <c r="V45" s="241"/>
      <c r="W45" s="240"/>
      <c r="X45" s="241"/>
      <c r="Y45" s="240">
        <f t="shared" si="0"/>
      </c>
      <c r="Z45" s="242" t="s">
        <v>19</v>
      </c>
      <c r="AA45" s="240"/>
      <c r="AB45" s="239" t="s">
        <v>19</v>
      </c>
      <c r="AC45" s="237">
        <f t="shared" si="5"/>
      </c>
      <c r="AD45" s="241"/>
      <c r="AE45" s="240"/>
      <c r="AF45" s="241"/>
      <c r="AG45" s="237">
        <f t="shared" si="1"/>
      </c>
      <c r="AH45" s="242" t="s">
        <v>19</v>
      </c>
    </row>
    <row r="46" spans="4:34" ht="13.5">
      <c r="D46" s="243"/>
      <c r="E46" s="237">
        <f t="shared" si="2"/>
        <v>16</v>
      </c>
      <c r="F46" s="249">
        <v>16</v>
      </c>
      <c r="G46" s="237" t="s">
        <v>10</v>
      </c>
      <c r="H46" s="249"/>
      <c r="I46" s="237">
        <f t="shared" si="3"/>
        <v>25</v>
      </c>
      <c r="J46" s="244"/>
      <c r="K46" s="237"/>
      <c r="L46" s="243"/>
      <c r="M46" s="237">
        <v>25</v>
      </c>
      <c r="N46" s="249"/>
      <c r="O46" s="237" t="s">
        <v>10</v>
      </c>
      <c r="P46" s="249"/>
      <c r="Q46" s="237">
        <v>22</v>
      </c>
      <c r="R46" s="244"/>
      <c r="S46" s="237"/>
      <c r="T46" s="243"/>
      <c r="U46" s="237">
        <f t="shared" si="4"/>
        <v>25</v>
      </c>
      <c r="V46" s="249"/>
      <c r="W46" s="237" t="s">
        <v>10</v>
      </c>
      <c r="X46" s="249">
        <v>22</v>
      </c>
      <c r="Y46" s="237">
        <f t="shared" si="0"/>
        <v>22</v>
      </c>
      <c r="Z46" s="244"/>
      <c r="AA46" s="237"/>
      <c r="AB46" s="243"/>
      <c r="AC46" s="237">
        <f t="shared" si="5"/>
        <v>25</v>
      </c>
      <c r="AD46" s="249"/>
      <c r="AE46" s="237" t="s">
        <v>10</v>
      </c>
      <c r="AF46" s="249">
        <v>21</v>
      </c>
      <c r="AG46" s="237">
        <f t="shared" si="1"/>
        <v>21</v>
      </c>
      <c r="AH46" s="244"/>
    </row>
    <row r="47" spans="4:34" ht="13.5">
      <c r="D47" s="243"/>
      <c r="E47" s="237">
        <f t="shared" si="2"/>
        <v>20</v>
      </c>
      <c r="F47" s="249">
        <v>20</v>
      </c>
      <c r="G47" s="237" t="s">
        <v>53</v>
      </c>
      <c r="H47" s="249"/>
      <c r="I47" s="237">
        <f t="shared" si="3"/>
        <v>25</v>
      </c>
      <c r="J47" s="244"/>
      <c r="K47" s="237"/>
      <c r="L47" s="243"/>
      <c r="M47" s="237">
        <v>25</v>
      </c>
      <c r="N47" s="249"/>
      <c r="O47" s="237" t="s">
        <v>53</v>
      </c>
      <c r="P47" s="249"/>
      <c r="Q47" s="237">
        <v>19</v>
      </c>
      <c r="R47" s="244"/>
      <c r="S47" s="237"/>
      <c r="T47" s="243"/>
      <c r="U47" s="237">
        <f t="shared" si="4"/>
        <v>25</v>
      </c>
      <c r="V47" s="249"/>
      <c r="W47" s="237" t="s">
        <v>53</v>
      </c>
      <c r="X47" s="249">
        <v>19</v>
      </c>
      <c r="Y47" s="237">
        <f t="shared" si="0"/>
        <v>19</v>
      </c>
      <c r="Z47" s="244"/>
      <c r="AA47" s="237"/>
      <c r="AB47" s="243"/>
      <c r="AC47" s="237">
        <f t="shared" si="5"/>
        <v>26</v>
      </c>
      <c r="AD47" s="249">
        <v>26</v>
      </c>
      <c r="AE47" s="237" t="s">
        <v>53</v>
      </c>
      <c r="AF47" s="249"/>
      <c r="AG47" s="237">
        <f t="shared" si="1"/>
        <v>28</v>
      </c>
      <c r="AH47" s="244"/>
    </row>
    <row r="48" spans="4:34" ht="13.5">
      <c r="D48" s="243" t="str">
        <f>+B8</f>
        <v>神奈川</v>
      </c>
      <c r="E48" s="237">
        <f t="shared" si="2"/>
        <v>25</v>
      </c>
      <c r="F48" s="249"/>
      <c r="G48" s="237" t="s">
        <v>52</v>
      </c>
      <c r="H48" s="249">
        <v>16</v>
      </c>
      <c r="I48" s="237">
        <f t="shared" si="3"/>
        <v>16</v>
      </c>
      <c r="J48" s="244" t="str">
        <f>+B9</f>
        <v>江戸川</v>
      </c>
      <c r="K48" s="237"/>
      <c r="L48" s="243" t="str">
        <f>+B6</f>
        <v>敬愛大</v>
      </c>
      <c r="M48" s="237">
        <v>25</v>
      </c>
      <c r="N48" s="249"/>
      <c r="O48" s="237" t="s">
        <v>52</v>
      </c>
      <c r="P48" s="249"/>
      <c r="Q48" s="237">
        <v>21</v>
      </c>
      <c r="R48" s="244" t="str">
        <f>+B7</f>
        <v>白鷗大</v>
      </c>
      <c r="S48" s="237"/>
      <c r="T48" s="243" t="str">
        <f>+B4</f>
        <v>大東文化</v>
      </c>
      <c r="U48" s="237">
        <f t="shared" si="4"/>
        <v>25</v>
      </c>
      <c r="V48" s="249"/>
      <c r="W48" s="237" t="s">
        <v>52</v>
      </c>
      <c r="X48" s="249">
        <v>19</v>
      </c>
      <c r="Y48" s="237">
        <f t="shared" si="0"/>
        <v>19</v>
      </c>
      <c r="Z48" s="244" t="str">
        <f>+B5</f>
        <v>桜美林</v>
      </c>
      <c r="AA48" s="237"/>
      <c r="AB48" s="243" t="str">
        <f>+B2</f>
        <v>都留文科</v>
      </c>
      <c r="AC48" s="237">
        <f t="shared" si="5"/>
        <v>27</v>
      </c>
      <c r="AD48" s="249"/>
      <c r="AE48" s="237" t="s">
        <v>52</v>
      </c>
      <c r="AF48" s="249">
        <v>25</v>
      </c>
      <c r="AG48" s="237">
        <f t="shared" si="1"/>
        <v>25</v>
      </c>
      <c r="AH48" s="244" t="str">
        <f>+B3</f>
        <v>日本大</v>
      </c>
    </row>
    <row r="49" spans="4:34" ht="13.5">
      <c r="D49" s="243"/>
      <c r="E49" s="237">
        <f t="shared" si="2"/>
        <v>16</v>
      </c>
      <c r="F49" s="249">
        <v>16</v>
      </c>
      <c r="G49" s="237" t="s">
        <v>52</v>
      </c>
      <c r="H49" s="249"/>
      <c r="I49" s="237">
        <f t="shared" si="3"/>
        <v>25</v>
      </c>
      <c r="J49" s="244"/>
      <c r="K49" s="237"/>
      <c r="L49" s="243"/>
      <c r="M49" s="237">
        <f t="shared" si="6"/>
      </c>
      <c r="N49" s="249"/>
      <c r="O49" s="237" t="s">
        <v>52</v>
      </c>
      <c r="P49" s="249"/>
      <c r="Q49" s="237">
        <f t="shared" si="7"/>
      </c>
      <c r="R49" s="244"/>
      <c r="S49" s="237"/>
      <c r="T49" s="243"/>
      <c r="U49" s="237">
        <f t="shared" si="4"/>
      </c>
      <c r="V49" s="249"/>
      <c r="W49" s="237" t="s">
        <v>52</v>
      </c>
      <c r="X49" s="249"/>
      <c r="Y49" s="237">
        <f t="shared" si="0"/>
      </c>
      <c r="Z49" s="244"/>
      <c r="AA49" s="237"/>
      <c r="AB49" s="243"/>
      <c r="AC49" s="237">
        <f t="shared" si="5"/>
        <v>25</v>
      </c>
      <c r="AD49" s="249"/>
      <c r="AE49" s="237" t="s">
        <v>52</v>
      </c>
      <c r="AF49" s="249">
        <v>18</v>
      </c>
      <c r="AG49" s="237">
        <f t="shared" si="1"/>
        <v>18</v>
      </c>
      <c r="AH49" s="244"/>
    </row>
    <row r="50" spans="4:34" ht="13.5">
      <c r="D50" s="245"/>
      <c r="E50" s="237">
        <f>IF(H50="",IF(F50="","",IF(F50="",IF(H50&lt;14,15,H50+2),F50)),IF(H50&lt;14,15,H50+2))</f>
      </c>
      <c r="F50" s="250"/>
      <c r="G50" s="246" t="s">
        <v>52</v>
      </c>
      <c r="H50" s="250"/>
      <c r="I50" s="237">
        <f>IF(F50="",IF(H50="","",IF(H50="",IF(F50&lt;14,15,F50+2),H50)),IF(F50&lt;14,15,F50+2))</f>
      </c>
      <c r="J50" s="247"/>
      <c r="K50" s="246"/>
      <c r="L50" s="245"/>
      <c r="M50" s="246">
        <f>IF(P50="",IF(N50="","",IF(N50="",IF(P50&lt;14,15,P50+2),N50)),IF(P50&lt;14,15,P50+2))</f>
      </c>
      <c r="N50" s="250"/>
      <c r="O50" s="246" t="s">
        <v>52</v>
      </c>
      <c r="P50" s="250"/>
      <c r="Q50" s="246">
        <f>IF(N50="",IF(P50="","",IF(P50="",IF(N50&lt;14,15,N50+2),P50)),IF(N50&lt;14,15,N50+2))</f>
      </c>
      <c r="R50" s="247"/>
      <c r="S50" s="246"/>
      <c r="T50" s="245"/>
      <c r="U50" s="246">
        <f>IF(X50="",IF(V50="","",IF(V50="",IF(X50&lt;14,15,X50+2),V50)),IF(X50&lt;14,15,X50+2))</f>
      </c>
      <c r="V50" s="250"/>
      <c r="W50" s="246" t="s">
        <v>52</v>
      </c>
      <c r="X50" s="250"/>
      <c r="Y50" s="246">
        <f>IF(V50="",IF(X50="","",IF(X50="",IF(V50&lt;14,15,V50+2),X50)),IF(V50&lt;14,15,V50+2))</f>
      </c>
      <c r="Z50" s="247"/>
      <c r="AA50" s="246"/>
      <c r="AB50" s="245"/>
      <c r="AC50" s="237">
        <f>IF(AF50="",IF(AD50="","",IF(AD50="",IF(AF50&lt;14,15,AF50+2),AD50)),IF(AF50&lt;14,15,AF50+2))</f>
      </c>
      <c r="AD50" s="250"/>
      <c r="AE50" s="246" t="s">
        <v>52</v>
      </c>
      <c r="AF50" s="250"/>
      <c r="AG50" s="237">
        <f>IF(AD50="",IF(AF50="","",IF(AF50="",IF(AD50&lt;14,15,AD50+2),AF50)),IF(AD50&lt;14,15,AD50+2))</f>
      </c>
      <c r="AH50" s="247"/>
    </row>
  </sheetData>
  <sheetProtection/>
  <printOptions/>
  <pageMargins left="0.7874015748031497" right="0.7874015748031497" top="0.984251968503937" bottom="0.984251968503937" header="0.5118110236220472" footer="0.5118110236220472"/>
  <pageSetup horizontalDpi="360" verticalDpi="360" orientation="portrait" paperSize="9" scale="68"/>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CL65"/>
  <sheetViews>
    <sheetView tabSelected="1" view="pageLayout" zoomScale="70" zoomScaleNormal="60" zoomScaleSheetLayoutView="70" zoomScalePageLayoutView="70" workbookViewId="0" topLeftCell="A43">
      <selection activeCell="A1" sqref="A1:CK62"/>
    </sheetView>
  </sheetViews>
  <sheetFormatPr defaultColWidth="9.00390625" defaultRowHeight="13.5"/>
  <cols>
    <col min="1" max="1" width="7.125" style="32" bestFit="1" customWidth="1"/>
    <col min="2" max="2" width="9.625" style="32" bestFit="1" customWidth="1"/>
    <col min="3" max="3" width="3.625" style="32" hidden="1" customWidth="1"/>
    <col min="4" max="4" width="3.00390625" style="32" hidden="1" customWidth="1"/>
    <col min="5" max="5" width="4.625" style="32" bestFit="1" customWidth="1"/>
    <col min="6" max="6" width="4.375" style="32" bestFit="1" customWidth="1"/>
    <col min="7" max="7" width="3.125" style="32" bestFit="1" customWidth="1"/>
    <col min="8" max="8" width="4.375" style="32" bestFit="1" customWidth="1"/>
    <col min="9" max="9" width="3.00390625" style="27" hidden="1" customWidth="1"/>
    <col min="10" max="10" width="1.37890625" style="32" customWidth="1"/>
    <col min="11" max="13" width="3.00390625" style="27" hidden="1" customWidth="1"/>
    <col min="14" max="14" width="4.625" style="32" bestFit="1" customWidth="1"/>
    <col min="15" max="15" width="4.375" style="32" bestFit="1" customWidth="1"/>
    <col min="16" max="16" width="3.125" style="32" bestFit="1" customWidth="1"/>
    <col min="17" max="17" width="4.375" style="32" bestFit="1" customWidth="1"/>
    <col min="18" max="18" width="3.00390625" style="27" hidden="1" customWidth="1"/>
    <col min="19" max="19" width="1.37890625" style="32" customWidth="1"/>
    <col min="20" max="22" width="3.00390625" style="27" hidden="1" customWidth="1"/>
    <col min="23" max="23" width="4.625" style="32" bestFit="1" customWidth="1"/>
    <col min="24" max="24" width="4.50390625" style="32" bestFit="1" customWidth="1"/>
    <col min="25" max="25" width="3.125" style="32" bestFit="1" customWidth="1"/>
    <col min="26" max="26" width="4.50390625" style="32" bestFit="1" customWidth="1"/>
    <col min="27" max="27" width="3.00390625" style="27" hidden="1" customWidth="1"/>
    <col min="28" max="28" width="1.37890625" style="32" customWidth="1"/>
    <col min="29" max="31" width="3.00390625" style="27" hidden="1" customWidth="1"/>
    <col min="32" max="32" width="4.625" style="32" bestFit="1" customWidth="1"/>
    <col min="33" max="33" width="4.50390625" style="32" bestFit="1" customWidth="1"/>
    <col min="34" max="34" width="3.125" style="32" bestFit="1" customWidth="1"/>
    <col min="35" max="35" width="4.50390625" style="32" bestFit="1" customWidth="1"/>
    <col min="36" max="36" width="3.00390625" style="27" hidden="1" customWidth="1"/>
    <col min="37" max="37" width="1.37890625" style="32" customWidth="1"/>
    <col min="38" max="40" width="3.00390625" style="27" hidden="1" customWidth="1"/>
    <col min="41" max="41" width="4.625" style="32" bestFit="1" customWidth="1"/>
    <col min="42" max="42" width="4.50390625" style="32" bestFit="1" customWidth="1"/>
    <col min="43" max="43" width="3.125" style="32" bestFit="1" customWidth="1"/>
    <col min="44" max="44" width="4.50390625" style="32" bestFit="1" customWidth="1"/>
    <col min="45" max="45" width="3.00390625" style="27" hidden="1" customWidth="1"/>
    <col min="46" max="46" width="1.12109375" style="32" customWidth="1"/>
    <col min="47" max="49" width="3.00390625" style="27" hidden="1" customWidth="1"/>
    <col min="50" max="50" width="4.625" style="32" bestFit="1" customWidth="1"/>
    <col min="51" max="51" width="4.50390625" style="32" bestFit="1" customWidth="1"/>
    <col min="52" max="52" width="3.125" style="32" bestFit="1" customWidth="1"/>
    <col min="53" max="53" width="4.50390625" style="32" bestFit="1" customWidth="1"/>
    <col min="54" max="54" width="3.00390625" style="27" hidden="1" customWidth="1"/>
    <col min="55" max="55" width="1.37890625" style="32" customWidth="1"/>
    <col min="56" max="58" width="3.00390625" style="27" hidden="1" customWidth="1"/>
    <col min="59" max="59" width="4.625" style="32" bestFit="1" customWidth="1"/>
    <col min="60" max="60" width="4.375" style="32" bestFit="1" customWidth="1"/>
    <col min="61" max="61" width="3.125" style="32" bestFit="1" customWidth="1"/>
    <col min="62" max="62" width="4.375" style="32" bestFit="1" customWidth="1"/>
    <col min="63" max="63" width="3.00390625" style="32" hidden="1" customWidth="1"/>
    <col min="64" max="64" width="1.37890625" style="32" customWidth="1"/>
    <col min="65" max="67" width="3.00390625" style="32" hidden="1" customWidth="1"/>
    <col min="68" max="68" width="4.625" style="32" bestFit="1" customWidth="1"/>
    <col min="69" max="69" width="4.375" style="32" bestFit="1" customWidth="1"/>
    <col min="70" max="70" width="3.125" style="32" bestFit="1" customWidth="1"/>
    <col min="71" max="71" width="4.375" style="32" bestFit="1" customWidth="1"/>
    <col min="72" max="72" width="3.125" style="32" hidden="1" customWidth="1"/>
    <col min="73" max="73" width="1.37890625" style="32" customWidth="1"/>
    <col min="74" max="74" width="3.00390625" style="32" hidden="1" customWidth="1"/>
    <col min="75" max="75" width="8.00390625" style="32" hidden="1" customWidth="1"/>
    <col min="76" max="76" width="3.875" style="25" customWidth="1"/>
    <col min="77" max="77" width="4.125" style="25" hidden="1" customWidth="1"/>
    <col min="78" max="78" width="4.50390625" style="25" hidden="1" customWidth="1"/>
    <col min="79" max="83" width="4.50390625" style="25" customWidth="1"/>
    <col min="84" max="84" width="8.125" style="331" customWidth="1"/>
    <col min="85" max="85" width="0" style="25" hidden="1" customWidth="1"/>
    <col min="86" max="86" width="9.625" style="45" hidden="1" customWidth="1"/>
    <col min="87" max="88" width="6.50390625" style="25" bestFit="1" customWidth="1"/>
    <col min="89" max="89" width="7.00390625" style="25" customWidth="1"/>
    <col min="90" max="90" width="11.00390625" style="32" hidden="1" customWidth="1"/>
    <col min="91" max="16384" width="9.00390625" style="32" customWidth="1"/>
  </cols>
  <sheetData>
    <row r="1" spans="1:89" ht="51" customHeight="1">
      <c r="A1" s="414" t="s">
        <v>100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row>
    <row r="2" ht="15.75" customHeight="1"/>
    <row r="3" spans="1:90" ht="19.5" customHeight="1">
      <c r="A3" s="33" t="s">
        <v>11</v>
      </c>
      <c r="B3" s="33" t="s">
        <v>19</v>
      </c>
      <c r="D3" s="34"/>
      <c r="E3" s="410" t="str">
        <f>'１次入力'!B2</f>
        <v>都留文科</v>
      </c>
      <c r="F3" s="411"/>
      <c r="G3" s="411"/>
      <c r="H3" s="411"/>
      <c r="I3" s="411"/>
      <c r="J3" s="412"/>
      <c r="K3" s="56"/>
      <c r="L3" s="28"/>
      <c r="M3" s="57"/>
      <c r="N3" s="410" t="s">
        <v>89</v>
      </c>
      <c r="O3" s="411"/>
      <c r="P3" s="411"/>
      <c r="Q3" s="411"/>
      <c r="R3" s="411"/>
      <c r="S3" s="412"/>
      <c r="T3" s="58"/>
      <c r="U3" s="59"/>
      <c r="V3" s="58"/>
      <c r="W3" s="410" t="str">
        <f>'１次入力'!B4</f>
        <v>大東文化</v>
      </c>
      <c r="X3" s="411"/>
      <c r="Y3" s="411"/>
      <c r="Z3" s="411"/>
      <c r="AA3" s="411"/>
      <c r="AB3" s="412"/>
      <c r="AC3" s="58"/>
      <c r="AD3" s="59"/>
      <c r="AE3" s="58"/>
      <c r="AF3" s="410" t="str">
        <f>'１次入力'!B5</f>
        <v>桜美林</v>
      </c>
      <c r="AG3" s="411"/>
      <c r="AH3" s="411"/>
      <c r="AI3" s="411"/>
      <c r="AJ3" s="411"/>
      <c r="AK3" s="412"/>
      <c r="AL3" s="58"/>
      <c r="AM3" s="59"/>
      <c r="AN3" s="58"/>
      <c r="AO3" s="410" t="str">
        <f>'１次入力'!B6</f>
        <v>敬愛大</v>
      </c>
      <c r="AP3" s="411"/>
      <c r="AQ3" s="411"/>
      <c r="AR3" s="411"/>
      <c r="AS3" s="411"/>
      <c r="AT3" s="412"/>
      <c r="AU3" s="58"/>
      <c r="AV3" s="59"/>
      <c r="AW3" s="58"/>
      <c r="AX3" s="410" t="str">
        <f>'１次入力'!B7</f>
        <v>白鷗大</v>
      </c>
      <c r="AY3" s="411"/>
      <c r="AZ3" s="411"/>
      <c r="BA3" s="411"/>
      <c r="BB3" s="411"/>
      <c r="BC3" s="412"/>
      <c r="BD3" s="58"/>
      <c r="BE3" s="59"/>
      <c r="BF3" s="58"/>
      <c r="BG3" s="410" t="str">
        <f>'１次入力'!B8</f>
        <v>神奈川</v>
      </c>
      <c r="BH3" s="411"/>
      <c r="BI3" s="411"/>
      <c r="BJ3" s="411"/>
      <c r="BK3" s="411"/>
      <c r="BL3" s="412"/>
      <c r="BM3" s="60"/>
      <c r="BN3" s="61"/>
      <c r="BO3" s="60"/>
      <c r="BP3" s="410" t="str">
        <f>'１次入力'!B9</f>
        <v>江戸川</v>
      </c>
      <c r="BQ3" s="411"/>
      <c r="BR3" s="411"/>
      <c r="BS3" s="411"/>
      <c r="BT3" s="411"/>
      <c r="BU3" s="412"/>
      <c r="BV3" s="34"/>
      <c r="BW3" s="35" t="s">
        <v>12</v>
      </c>
      <c r="BX3" s="36" t="s">
        <v>0</v>
      </c>
      <c r="BY3" s="36" t="s">
        <v>1</v>
      </c>
      <c r="BZ3" s="342" t="s">
        <v>13</v>
      </c>
      <c r="CA3" s="36" t="s">
        <v>2</v>
      </c>
      <c r="CB3" s="36" t="s">
        <v>3</v>
      </c>
      <c r="CC3" s="37" t="s">
        <v>54</v>
      </c>
      <c r="CD3" s="37" t="s">
        <v>4</v>
      </c>
      <c r="CE3" s="36" t="s">
        <v>5</v>
      </c>
      <c r="CF3" s="328" t="s">
        <v>9</v>
      </c>
      <c r="CG3" s="38" t="s">
        <v>9</v>
      </c>
      <c r="CH3" s="39" t="s">
        <v>14</v>
      </c>
      <c r="CI3" s="36" t="s">
        <v>6</v>
      </c>
      <c r="CJ3" s="36" t="s">
        <v>7</v>
      </c>
      <c r="CK3" s="36" t="s">
        <v>8</v>
      </c>
      <c r="CL3" s="40" t="s">
        <v>15</v>
      </c>
    </row>
    <row r="4" spans="1:90" ht="12" customHeight="1">
      <c r="A4" s="407">
        <f>RANK(BW7,$BW$7:$BW$56,1)</f>
        <v>4</v>
      </c>
      <c r="B4" s="401" t="str">
        <f>E3</f>
        <v>都留文科</v>
      </c>
      <c r="D4" s="41"/>
      <c r="E4" s="404"/>
      <c r="F4" s="390"/>
      <c r="G4" s="390"/>
      <c r="H4" s="390"/>
      <c r="I4" s="390"/>
      <c r="J4" s="395"/>
      <c r="K4" s="75"/>
      <c r="L4" s="76"/>
      <c r="M4" s="77"/>
      <c r="N4" s="78"/>
      <c r="O4" s="79"/>
      <c r="P4" s="79"/>
      <c r="Q4" s="79"/>
      <c r="R4" s="77"/>
      <c r="S4" s="80"/>
      <c r="T4" s="81"/>
      <c r="U4" s="82"/>
      <c r="V4" s="77"/>
      <c r="W4" s="78"/>
      <c r="X4" s="79"/>
      <c r="Y4" s="79"/>
      <c r="Z4" s="79"/>
      <c r="AA4" s="77"/>
      <c r="AB4" s="80"/>
      <c r="AC4" s="77"/>
      <c r="AD4" s="83"/>
      <c r="AE4" s="77"/>
      <c r="AF4" s="79"/>
      <c r="AG4" s="79"/>
      <c r="AH4" s="79"/>
      <c r="AI4" s="79"/>
      <c r="AJ4" s="77"/>
      <c r="AK4" s="79"/>
      <c r="AL4" s="81"/>
      <c r="AM4" s="82"/>
      <c r="AN4" s="77"/>
      <c r="AO4" s="78"/>
      <c r="AP4" s="79"/>
      <c r="AQ4" s="79"/>
      <c r="AR4" s="79"/>
      <c r="AS4" s="77"/>
      <c r="AT4" s="80"/>
      <c r="AU4" s="77"/>
      <c r="AV4" s="83"/>
      <c r="AW4" s="77"/>
      <c r="AX4" s="79"/>
      <c r="AY4" s="79"/>
      <c r="AZ4" s="79"/>
      <c r="BA4" s="79"/>
      <c r="BB4" s="77"/>
      <c r="BC4" s="79"/>
      <c r="BD4" s="81"/>
      <c r="BE4" s="82"/>
      <c r="BF4" s="77"/>
      <c r="BG4" s="78"/>
      <c r="BH4" s="79"/>
      <c r="BI4" s="79"/>
      <c r="BJ4" s="79"/>
      <c r="BK4" s="79"/>
      <c r="BL4" s="80"/>
      <c r="BM4" s="79"/>
      <c r="BN4" s="84"/>
      <c r="BO4" s="79"/>
      <c r="BP4" s="79"/>
      <c r="BQ4" s="79"/>
      <c r="BR4" s="79"/>
      <c r="BS4" s="79"/>
      <c r="BT4" s="79"/>
      <c r="BU4" s="79"/>
      <c r="BV4" s="79"/>
      <c r="BW4" s="84"/>
      <c r="BX4" s="85"/>
      <c r="BY4" s="85"/>
      <c r="BZ4" s="86"/>
      <c r="CA4" s="85"/>
      <c r="CB4" s="85"/>
      <c r="CC4" s="87"/>
      <c r="CD4" s="87"/>
      <c r="CE4" s="85"/>
      <c r="CF4" s="98"/>
      <c r="CG4" s="88"/>
      <c r="CH4" s="89"/>
      <c r="CI4" s="85"/>
      <c r="CJ4" s="85"/>
      <c r="CK4" s="85"/>
      <c r="CL4" s="42"/>
    </row>
    <row r="5" spans="1:90" ht="16.5" customHeight="1">
      <c r="A5" s="408"/>
      <c r="B5" s="402"/>
      <c r="D5" s="25"/>
      <c r="E5" s="396"/>
      <c r="F5" s="391"/>
      <c r="G5" s="391"/>
      <c r="H5" s="391"/>
      <c r="I5" s="391"/>
      <c r="J5" s="397"/>
      <c r="K5" s="90"/>
      <c r="L5" s="91">
        <f>IF(O10&gt;Q10,1,0)</f>
        <v>1</v>
      </c>
      <c r="M5" s="92">
        <f>IF(O5&gt;Q5,1,0)</f>
        <v>1</v>
      </c>
      <c r="N5" s="393" t="str">
        <f>IF(O10&gt;=3,"○",IF(Q10&gt;=3,"●",""))</f>
        <v>○</v>
      </c>
      <c r="O5" s="93">
        <f>'１次入力'!AC46</f>
        <v>25</v>
      </c>
      <c r="P5" s="86" t="s">
        <v>10</v>
      </c>
      <c r="Q5" s="94">
        <f>'１次入力'!AG46</f>
        <v>21</v>
      </c>
      <c r="R5" s="95">
        <f>IF(Q5&gt;O5,1,0)</f>
        <v>0</v>
      </c>
      <c r="S5" s="88"/>
      <c r="T5" s="96">
        <f>IF(O10&gt;=Q10,0,1)</f>
        <v>0</v>
      </c>
      <c r="U5" s="91">
        <f>IF(X10&gt;Z10,1,0)</f>
        <v>0</v>
      </c>
      <c r="V5" s="95">
        <f>IF(X5&gt;Z5,1,0)</f>
        <v>0</v>
      </c>
      <c r="W5" s="393" t="str">
        <f>IF(X10&gt;=3,"○",IF(Z10&gt;=3,"●",""))</f>
        <v>●</v>
      </c>
      <c r="X5" s="93">
        <f>'１次入力'!E39</f>
        <v>16</v>
      </c>
      <c r="Y5" s="86" t="s">
        <v>10</v>
      </c>
      <c r="Z5" s="94">
        <f>'１次入力'!I39</f>
        <v>25</v>
      </c>
      <c r="AA5" s="95">
        <f>IF(Z5&gt;X5,1,0)</f>
        <v>1</v>
      </c>
      <c r="AB5" s="88"/>
      <c r="AC5" s="96">
        <f>IF(X10&gt;=Z10,0,1)</f>
        <v>1</v>
      </c>
      <c r="AD5" s="91">
        <f>IF(AG10&gt;AI10,1,0)</f>
        <v>0</v>
      </c>
      <c r="AE5" s="95">
        <f>IF(AG5&gt;AI5,1,0)</f>
        <v>0</v>
      </c>
      <c r="AF5" s="393" t="str">
        <f>IF(AG10&gt;=3,"○",IF(AI10&gt;=3,"●",""))</f>
        <v>●</v>
      </c>
      <c r="AG5" s="93">
        <f>'１次入力'!M32</f>
        <v>21</v>
      </c>
      <c r="AH5" s="86" t="s">
        <v>10</v>
      </c>
      <c r="AI5" s="94">
        <f>'１次入力'!Q32</f>
        <v>25</v>
      </c>
      <c r="AJ5" s="95">
        <f>IF(AI5&gt;AG5,1,0)</f>
        <v>1</v>
      </c>
      <c r="AK5" s="86"/>
      <c r="AL5" s="96">
        <f>IF(AG10&gt;=AI10,0,1)</f>
        <v>1</v>
      </c>
      <c r="AM5" s="91">
        <f>IF(AP10&gt;AR10,1,0)</f>
        <v>1</v>
      </c>
      <c r="AN5" s="95">
        <f>IF(AP5&gt;AR5,1,0)</f>
        <v>1</v>
      </c>
      <c r="AO5" s="393" t="str">
        <f>IF(AP10&gt;=3,"○",IF(AR10&gt;=3,"●",""))</f>
        <v>○</v>
      </c>
      <c r="AP5" s="93">
        <f>'１次入力'!U25</f>
        <v>25</v>
      </c>
      <c r="AQ5" s="86" t="s">
        <v>10</v>
      </c>
      <c r="AR5" s="94">
        <f>'１次入力'!Y25</f>
        <v>19</v>
      </c>
      <c r="AS5" s="95">
        <f>IF(AR5&gt;AP5,1,0)</f>
        <v>0</v>
      </c>
      <c r="AT5" s="88"/>
      <c r="AU5" s="96">
        <f>IF(AP10&gt;=AR10,0,1)</f>
        <v>0</v>
      </c>
      <c r="AV5" s="91">
        <f>IF(AY10&gt;BA10,1,0)</f>
        <v>0</v>
      </c>
      <c r="AW5" s="95">
        <f>IF(AY5&gt;BA5,1,0)</f>
        <v>1</v>
      </c>
      <c r="AX5" s="393" t="str">
        <f>IF(AY10&gt;=3,"○",IF(BA10&gt;=3,"●",""))</f>
        <v>●</v>
      </c>
      <c r="AY5" s="93">
        <f>'１次入力'!U18</f>
        <v>25</v>
      </c>
      <c r="AZ5" s="86" t="s">
        <v>10</v>
      </c>
      <c r="BA5" s="94">
        <f>'１次入力'!Y18</f>
        <v>22</v>
      </c>
      <c r="BB5" s="95">
        <f>IF(BA5&gt;AY5,1,0)</f>
        <v>0</v>
      </c>
      <c r="BC5" s="86"/>
      <c r="BD5" s="96">
        <f>IF(AY10&gt;=BA10,0,1)</f>
        <v>1</v>
      </c>
      <c r="BE5" s="91">
        <f>IF(BH10&gt;BJ10,1,0)</f>
        <v>1</v>
      </c>
      <c r="BF5" s="95">
        <f>IF(BH5&gt;BJ5,1,0)</f>
        <v>0</v>
      </c>
      <c r="BG5" s="393" t="str">
        <f>IF(BH10&gt;=3,"○",IF(BJ10&gt;=3,"●",""))</f>
        <v>○</v>
      </c>
      <c r="BH5" s="93">
        <f>'１次入力'!M11</f>
        <v>23</v>
      </c>
      <c r="BI5" s="86" t="s">
        <v>10</v>
      </c>
      <c r="BJ5" s="94">
        <f>'１次入力'!Q11</f>
        <v>25</v>
      </c>
      <c r="BK5" s="86">
        <f>IF(BJ5&gt;BH5,1,0)</f>
        <v>1</v>
      </c>
      <c r="BL5" s="88"/>
      <c r="BM5" s="96">
        <f>IF(BH10&gt;=BJ10,0,1)</f>
        <v>0</v>
      </c>
      <c r="BN5" s="91">
        <f>IF(BQ10&gt;BS10,1,0)</f>
        <v>1</v>
      </c>
      <c r="BO5" s="86">
        <f>IF(BQ5&gt;BS5,1,0)</f>
        <v>1</v>
      </c>
      <c r="BP5" s="393" t="str">
        <f>IF(BQ10&gt;=3,"○",IF(BS10&gt;=3,"●",""))</f>
        <v>○</v>
      </c>
      <c r="BQ5" s="93">
        <f>'１次入力'!AC4</f>
        <v>25</v>
      </c>
      <c r="BR5" s="86" t="s">
        <v>10</v>
      </c>
      <c r="BS5" s="94">
        <f>'１次入力'!AG4</f>
        <v>21</v>
      </c>
      <c r="BT5" s="86">
        <f aca="true" t="shared" si="0" ref="BT5:BT51">IF(BS5&gt;BQ5,1,0)</f>
        <v>0</v>
      </c>
      <c r="BU5" s="86"/>
      <c r="BV5" s="96">
        <f>IF(BQ10&gt;=BS10,0,1)</f>
        <v>0</v>
      </c>
      <c r="BW5" s="84"/>
      <c r="BX5" s="85"/>
      <c r="BY5" s="85"/>
      <c r="BZ5" s="86"/>
      <c r="CA5" s="85"/>
      <c r="CB5" s="85"/>
      <c r="CC5" s="87"/>
      <c r="CD5" s="87"/>
      <c r="CE5" s="85"/>
      <c r="CF5" s="98"/>
      <c r="CG5" s="88"/>
      <c r="CH5" s="89"/>
      <c r="CI5" s="85"/>
      <c r="CJ5" s="85"/>
      <c r="CK5" s="85"/>
      <c r="CL5" s="42"/>
    </row>
    <row r="6" spans="1:90" ht="16.5" customHeight="1">
      <c r="A6" s="408"/>
      <c r="B6" s="402"/>
      <c r="D6" s="25"/>
      <c r="E6" s="396"/>
      <c r="F6" s="391"/>
      <c r="G6" s="391"/>
      <c r="H6" s="391"/>
      <c r="I6" s="391"/>
      <c r="J6" s="397"/>
      <c r="K6" s="90"/>
      <c r="L6" s="97">
        <f>IF(L5=1,0,IF(P10="棄",1,0))</f>
        <v>0</v>
      </c>
      <c r="M6" s="95">
        <f>IF(O6&gt;Q6,1,0)</f>
        <v>0</v>
      </c>
      <c r="N6" s="393"/>
      <c r="O6" s="93">
        <f>'１次入力'!AC47</f>
        <v>26</v>
      </c>
      <c r="P6" s="86" t="s">
        <v>10</v>
      </c>
      <c r="Q6" s="94">
        <f>'１次入力'!AG47</f>
        <v>28</v>
      </c>
      <c r="R6" s="95">
        <f>IF(Q6&gt;O6,1,0)</f>
        <v>1</v>
      </c>
      <c r="S6" s="88"/>
      <c r="T6" s="90"/>
      <c r="U6" s="97">
        <f>IF(U5=1,0,IF(Y10="棄",1,0))</f>
        <v>0</v>
      </c>
      <c r="V6" s="95">
        <f>IF(X6&gt;Z6,1,0)</f>
        <v>0</v>
      </c>
      <c r="W6" s="393"/>
      <c r="X6" s="93">
        <f>'１次入力'!E40</f>
        <v>20</v>
      </c>
      <c r="Y6" s="86" t="s">
        <v>10</v>
      </c>
      <c r="Z6" s="94">
        <f>'１次入力'!I40</f>
        <v>25</v>
      </c>
      <c r="AA6" s="95">
        <f>IF(Z6&gt;X6,1,0)</f>
        <v>1</v>
      </c>
      <c r="AB6" s="88"/>
      <c r="AC6" s="95"/>
      <c r="AD6" s="97">
        <f>IF(AD5=1,0,IF(AH10="棄",1,0))</f>
        <v>0</v>
      </c>
      <c r="AE6" s="95">
        <f>IF(AG6&gt;AI6,1,0)</f>
        <v>0</v>
      </c>
      <c r="AF6" s="393"/>
      <c r="AG6" s="93">
        <f>'１次入力'!M33</f>
        <v>19</v>
      </c>
      <c r="AH6" s="86" t="s">
        <v>10</v>
      </c>
      <c r="AI6" s="94">
        <f>'１次入力'!Q33</f>
        <v>25</v>
      </c>
      <c r="AJ6" s="95">
        <f>IF(AI6&gt;AG6,1,0)</f>
        <v>1</v>
      </c>
      <c r="AK6" s="86"/>
      <c r="AL6" s="90"/>
      <c r="AM6" s="97">
        <f>IF(AM5=1,0,IF(AQ10="棄",1,0))</f>
        <v>0</v>
      </c>
      <c r="AN6" s="95">
        <f>IF(AP6&gt;AR6,1,0)</f>
        <v>1</v>
      </c>
      <c r="AO6" s="393"/>
      <c r="AP6" s="93">
        <f>'１次入力'!U26</f>
        <v>25</v>
      </c>
      <c r="AQ6" s="86" t="s">
        <v>10</v>
      </c>
      <c r="AR6" s="94">
        <f>'１次入力'!Y26</f>
        <v>19</v>
      </c>
      <c r="AS6" s="95">
        <f>IF(AR6&gt;AP6,1,0)</f>
        <v>0</v>
      </c>
      <c r="AT6" s="88"/>
      <c r="AU6" s="95"/>
      <c r="AV6" s="97">
        <f>IF(AV5=1,0,IF(AZ10="棄",1,0))</f>
        <v>0</v>
      </c>
      <c r="AW6" s="95">
        <f>IF(AY6&gt;BA6,1,0)</f>
        <v>0</v>
      </c>
      <c r="AX6" s="393"/>
      <c r="AY6" s="93">
        <f>'１次入力'!U19</f>
        <v>15</v>
      </c>
      <c r="AZ6" s="86" t="s">
        <v>10</v>
      </c>
      <c r="BA6" s="94">
        <f>'１次入力'!Y19</f>
        <v>25</v>
      </c>
      <c r="BB6" s="95">
        <f>IF(BA6&gt;AY6,1,0)</f>
        <v>1</v>
      </c>
      <c r="BC6" s="86"/>
      <c r="BD6" s="90"/>
      <c r="BE6" s="97">
        <f>IF(BE5=1,0,IF(BI10="棄",1,0))</f>
        <v>0</v>
      </c>
      <c r="BF6" s="95">
        <f>IF(BH6&gt;BJ6,1,0)</f>
        <v>1</v>
      </c>
      <c r="BG6" s="393"/>
      <c r="BH6" s="93">
        <f>'１次入力'!M12</f>
        <v>29</v>
      </c>
      <c r="BI6" s="86" t="s">
        <v>10</v>
      </c>
      <c r="BJ6" s="94">
        <f>'１次入力'!Q12</f>
        <v>27</v>
      </c>
      <c r="BK6" s="86">
        <f>IF(BJ6&gt;BH6,1,0)</f>
        <v>0</v>
      </c>
      <c r="BL6" s="88"/>
      <c r="BM6" s="86"/>
      <c r="BN6" s="97">
        <f>IF(BN5=1,0,IF(BR10="棄",1,0))</f>
        <v>0</v>
      </c>
      <c r="BO6" s="86">
        <f>IF(BQ6&gt;BS6,1,0)</f>
        <v>1</v>
      </c>
      <c r="BP6" s="393"/>
      <c r="BQ6" s="93">
        <f>'１次入力'!AC5</f>
        <v>25</v>
      </c>
      <c r="BR6" s="86" t="s">
        <v>10</v>
      </c>
      <c r="BS6" s="94">
        <f>'１次入力'!AG5</f>
        <v>19</v>
      </c>
      <c r="BT6" s="86">
        <f t="shared" si="0"/>
        <v>0</v>
      </c>
      <c r="BU6" s="86"/>
      <c r="BV6" s="86"/>
      <c r="BW6" s="87"/>
      <c r="BX6" s="85"/>
      <c r="BY6" s="85"/>
      <c r="BZ6" s="86"/>
      <c r="CA6" s="85"/>
      <c r="CB6" s="85"/>
      <c r="CC6" s="87"/>
      <c r="CD6" s="87"/>
      <c r="CE6" s="85"/>
      <c r="CF6" s="98"/>
      <c r="CG6" s="98"/>
      <c r="CH6" s="89"/>
      <c r="CI6" s="85"/>
      <c r="CJ6" s="85"/>
      <c r="CK6" s="99"/>
      <c r="CL6" s="42"/>
    </row>
    <row r="7" spans="1:90" ht="16.5" customHeight="1">
      <c r="A7" s="408"/>
      <c r="B7" s="402"/>
      <c r="C7" s="44"/>
      <c r="D7" s="25"/>
      <c r="E7" s="396"/>
      <c r="F7" s="391"/>
      <c r="G7" s="391"/>
      <c r="H7" s="391"/>
      <c r="I7" s="391"/>
      <c r="J7" s="397"/>
      <c r="K7" s="90"/>
      <c r="L7" s="97">
        <f>SUM(O5:O9)</f>
        <v>103</v>
      </c>
      <c r="M7" s="95">
        <f>IF(O7&gt;Q7,1,0)</f>
        <v>1</v>
      </c>
      <c r="N7" s="393"/>
      <c r="O7" s="93">
        <f>'１次入力'!AC48</f>
        <v>27</v>
      </c>
      <c r="P7" s="86" t="s">
        <v>10</v>
      </c>
      <c r="Q7" s="94">
        <f>'１次入力'!AG48</f>
        <v>25</v>
      </c>
      <c r="R7" s="95">
        <f>IF(Q7&gt;O7,1,0)</f>
        <v>0</v>
      </c>
      <c r="S7" s="88"/>
      <c r="T7" s="90">
        <f>SUM(Q5:Q9)</f>
        <v>92</v>
      </c>
      <c r="U7" s="95">
        <f>SUM(X5:X9)</f>
        <v>48</v>
      </c>
      <c r="V7" s="95">
        <f>IF(X7&gt;Z7,1,0)</f>
        <v>0</v>
      </c>
      <c r="W7" s="393"/>
      <c r="X7" s="93">
        <f>'１次入力'!E41</f>
        <v>12</v>
      </c>
      <c r="Y7" s="86" t="s">
        <v>10</v>
      </c>
      <c r="Z7" s="94">
        <f>'１次入力'!I41</f>
        <v>25</v>
      </c>
      <c r="AA7" s="95">
        <f>IF(Z7&gt;X7,1,0)</f>
        <v>1</v>
      </c>
      <c r="AB7" s="88"/>
      <c r="AC7" s="95">
        <f>SUM(Z5:Z9)</f>
        <v>75</v>
      </c>
      <c r="AD7" s="97">
        <f>SUM(AG5:AG9)</f>
        <v>61</v>
      </c>
      <c r="AE7" s="95">
        <f>IF(AG7&gt;AI7,1,0)</f>
        <v>0</v>
      </c>
      <c r="AF7" s="393"/>
      <c r="AG7" s="93">
        <f>'１次入力'!M34</f>
        <v>21</v>
      </c>
      <c r="AH7" s="86" t="s">
        <v>10</v>
      </c>
      <c r="AI7" s="94">
        <f>'１次入力'!Q34</f>
        <v>25</v>
      </c>
      <c r="AJ7" s="95">
        <f>IF(AI7&gt;AG7,1,0)</f>
        <v>1</v>
      </c>
      <c r="AK7" s="86"/>
      <c r="AL7" s="90">
        <f>SUM(AI5:AI9)</f>
        <v>75</v>
      </c>
      <c r="AM7" s="95">
        <f>SUM(AP5:AP9)</f>
        <v>108</v>
      </c>
      <c r="AN7" s="95">
        <f>IF(AP7&gt;AR7,1,0)</f>
        <v>0</v>
      </c>
      <c r="AO7" s="393"/>
      <c r="AP7" s="93">
        <f>'１次入力'!U27</f>
        <v>21</v>
      </c>
      <c r="AQ7" s="86" t="s">
        <v>10</v>
      </c>
      <c r="AR7" s="94">
        <f>'１次入力'!Y27</f>
        <v>25</v>
      </c>
      <c r="AS7" s="95">
        <f>IF(AR7&gt;AP7,1,0)</f>
        <v>1</v>
      </c>
      <c r="AT7" s="88"/>
      <c r="AU7" s="95">
        <f>SUM(AR5:AR9)</f>
        <v>101</v>
      </c>
      <c r="AV7" s="97">
        <f>SUM(AY5:AY9)</f>
        <v>80</v>
      </c>
      <c r="AW7" s="95">
        <f>IF(AY7&gt;BA7,1,0)</f>
        <v>0</v>
      </c>
      <c r="AX7" s="393"/>
      <c r="AY7" s="93">
        <f>'１次入力'!U20</f>
        <v>24</v>
      </c>
      <c r="AZ7" s="86" t="s">
        <v>10</v>
      </c>
      <c r="BA7" s="94">
        <f>'１次入力'!Y20</f>
        <v>26</v>
      </c>
      <c r="BB7" s="95">
        <f>IF(BA7&gt;AY7,1,0)</f>
        <v>1</v>
      </c>
      <c r="BC7" s="86"/>
      <c r="BD7" s="90">
        <f>SUM(BA5:BA9)</f>
        <v>98</v>
      </c>
      <c r="BE7" s="95">
        <f>SUM(BH5:BH9)</f>
        <v>102</v>
      </c>
      <c r="BF7" s="95">
        <f>IF(BH7&gt;BJ7,1,0)</f>
        <v>1</v>
      </c>
      <c r="BG7" s="393"/>
      <c r="BH7" s="93">
        <f>'１次入力'!M13</f>
        <v>25</v>
      </c>
      <c r="BI7" s="86" t="s">
        <v>10</v>
      </c>
      <c r="BJ7" s="94">
        <f>'１次入力'!Q13</f>
        <v>23</v>
      </c>
      <c r="BK7" s="86">
        <f>IF(BJ7&gt;BH7,1,0)</f>
        <v>0</v>
      </c>
      <c r="BL7" s="88"/>
      <c r="BM7" s="86">
        <f>SUM(BJ5:BJ9)</f>
        <v>95</v>
      </c>
      <c r="BN7" s="87">
        <f>SUM(BQ5:BQ9)</f>
        <v>75</v>
      </c>
      <c r="BO7" s="86">
        <f>IF(BQ7&gt;BS7,1,0)</f>
        <v>1</v>
      </c>
      <c r="BP7" s="393"/>
      <c r="BQ7" s="93">
        <f>'１次入力'!AC6</f>
        <v>25</v>
      </c>
      <c r="BR7" s="86" t="s">
        <v>10</v>
      </c>
      <c r="BS7" s="94">
        <f>'１次入力'!AG6</f>
        <v>23</v>
      </c>
      <c r="BT7" s="86">
        <f t="shared" si="0"/>
        <v>0</v>
      </c>
      <c r="BU7" s="86"/>
      <c r="BV7" s="86">
        <f>SUM(BS5:BS9)</f>
        <v>63</v>
      </c>
      <c r="BW7" s="87">
        <f>BZ7*100+CH7*10+CL7</f>
        <v>346</v>
      </c>
      <c r="BX7" s="85">
        <f>C9+L9+U9+AD9+AM9+AV9+BE9+BN9</f>
        <v>7</v>
      </c>
      <c r="BY7" s="85">
        <f>(CA7*2)+CB7</f>
        <v>11</v>
      </c>
      <c r="BZ7" s="86">
        <f>RANK(BY7,$BY$6:$BY$56)</f>
        <v>3</v>
      </c>
      <c r="CA7" s="85">
        <f>C5+L5+U5+AD5+AM5+AV5+BE5+BN5</f>
        <v>4</v>
      </c>
      <c r="CB7" s="85">
        <f>K5+T5+AC5+AL5+AU5+BD5+BM5+BV5-CC7</f>
        <v>3</v>
      </c>
      <c r="CC7" s="87">
        <f>C6+E6+L6+U6+AD6+AM6+AV6+BE6+BN6</f>
        <v>0</v>
      </c>
      <c r="CD7" s="87">
        <f>F10+O10+X10+AG10+AP10+AY10+BH10+BQ10</f>
        <v>13</v>
      </c>
      <c r="CE7" s="85">
        <f>H10+Q10+Z10+AI10+AR10+BA10+BJ10+BS10</f>
        <v>13</v>
      </c>
      <c r="CF7" s="98">
        <f>IF(CG7=100,"MAX",CG7)</f>
        <v>1</v>
      </c>
      <c r="CG7" s="98">
        <f>IF(ISERROR(CD7/CE7),100,(CD7/CE7))</f>
        <v>1</v>
      </c>
      <c r="CH7" s="89">
        <f>RANK(CG7,$CG$6:$CG$56)</f>
        <v>4</v>
      </c>
      <c r="CI7" s="85">
        <f>C7+L7+U7+AD7+AM7+AV7+BE7+BN7</f>
        <v>577</v>
      </c>
      <c r="CJ7" s="85">
        <f>K7+T7+AC7+AL7+AU7+BD7+BM7+BV7</f>
        <v>599</v>
      </c>
      <c r="CK7" s="98">
        <f>IF(ISERROR(CI7/CJ7),0,(CI7/CJ7))</f>
        <v>0.9632721202003339</v>
      </c>
      <c r="CL7" s="42">
        <f>RANK(CK7,$CK$6:$CK$56)</f>
        <v>6</v>
      </c>
    </row>
    <row r="8" spans="1:90" ht="16.5" customHeight="1">
      <c r="A8" s="408"/>
      <c r="B8" s="402"/>
      <c r="C8" s="44"/>
      <c r="D8" s="25"/>
      <c r="E8" s="396"/>
      <c r="F8" s="391"/>
      <c r="G8" s="391"/>
      <c r="H8" s="391"/>
      <c r="I8" s="391"/>
      <c r="J8" s="397"/>
      <c r="K8" s="90"/>
      <c r="L8" s="97"/>
      <c r="M8" s="95">
        <f>IF(O8&gt;Q8,1,0)</f>
        <v>1</v>
      </c>
      <c r="N8" s="393"/>
      <c r="O8" s="93">
        <f>'１次入力'!AC49</f>
        <v>25</v>
      </c>
      <c r="P8" s="86" t="s">
        <v>10</v>
      </c>
      <c r="Q8" s="94">
        <f>'１次入力'!AG49</f>
        <v>18</v>
      </c>
      <c r="R8" s="95">
        <f>IF(Q8&gt;O8,1,0)</f>
        <v>0</v>
      </c>
      <c r="S8" s="88"/>
      <c r="T8" s="90"/>
      <c r="U8" s="95"/>
      <c r="V8" s="95">
        <f>IF(X8&gt;Z8,1,0)</f>
        <v>0</v>
      </c>
      <c r="W8" s="393"/>
      <c r="X8" s="93">
        <f>'１次入力'!E42</f>
      </c>
      <c r="Y8" s="86" t="s">
        <v>10</v>
      </c>
      <c r="Z8" s="94">
        <f>'１次入力'!I42</f>
      </c>
      <c r="AA8" s="95">
        <f>IF(Z8&gt;X8,1,0)</f>
        <v>0</v>
      </c>
      <c r="AB8" s="88"/>
      <c r="AC8" s="95"/>
      <c r="AD8" s="97"/>
      <c r="AE8" s="95">
        <f>IF(AG8&gt;AI8,1,0)</f>
        <v>0</v>
      </c>
      <c r="AF8" s="393"/>
      <c r="AG8" s="93">
        <f>'１次入力'!M35</f>
      </c>
      <c r="AH8" s="86" t="s">
        <v>10</v>
      </c>
      <c r="AI8" s="94">
        <f>'１次入力'!Q35</f>
      </c>
      <c r="AJ8" s="95">
        <f>IF(AI8&gt;AG8,1,0)</f>
        <v>0</v>
      </c>
      <c r="AK8" s="86"/>
      <c r="AL8" s="90"/>
      <c r="AM8" s="95"/>
      <c r="AN8" s="95">
        <f>IF(AP8&gt;AR8,1,0)</f>
        <v>0</v>
      </c>
      <c r="AO8" s="393"/>
      <c r="AP8" s="93">
        <f>'１次入力'!U28</f>
        <v>22</v>
      </c>
      <c r="AQ8" s="86" t="s">
        <v>10</v>
      </c>
      <c r="AR8" s="94">
        <f>'１次入力'!Y28</f>
        <v>25</v>
      </c>
      <c r="AS8" s="95">
        <f>IF(AR8&gt;AP8,1,0)</f>
        <v>1</v>
      </c>
      <c r="AT8" s="88"/>
      <c r="AU8" s="95"/>
      <c r="AV8" s="97"/>
      <c r="AW8" s="95">
        <f>IF(AY8&gt;BA8,1,0)</f>
        <v>0</v>
      </c>
      <c r="AX8" s="393"/>
      <c r="AY8" s="93">
        <f>'１次入力'!U21</f>
        <v>16</v>
      </c>
      <c r="AZ8" s="86" t="s">
        <v>10</v>
      </c>
      <c r="BA8" s="94">
        <f>'１次入力'!Y21</f>
        <v>25</v>
      </c>
      <c r="BB8" s="95">
        <f>IF(BA8&gt;AY8,1,0)</f>
        <v>1</v>
      </c>
      <c r="BC8" s="86"/>
      <c r="BD8" s="90"/>
      <c r="BE8" s="95"/>
      <c r="BF8" s="95">
        <f>IF(BH8&gt;BJ8,1,0)</f>
        <v>1</v>
      </c>
      <c r="BG8" s="393"/>
      <c r="BH8" s="93">
        <f>'１次入力'!M14</f>
        <v>25</v>
      </c>
      <c r="BI8" s="86" t="s">
        <v>10</v>
      </c>
      <c r="BJ8" s="94">
        <f>'１次入力'!Q14</f>
        <v>20</v>
      </c>
      <c r="BK8" s="86">
        <f>IF(BJ8&gt;BH8,1,0)</f>
        <v>0</v>
      </c>
      <c r="BL8" s="88"/>
      <c r="BM8" s="86"/>
      <c r="BN8" s="87"/>
      <c r="BO8" s="86">
        <f>IF(BQ8&gt;BS8,1,0)</f>
        <v>0</v>
      </c>
      <c r="BP8" s="393"/>
      <c r="BQ8" s="93">
        <f>'１次入力'!AC7</f>
      </c>
      <c r="BR8" s="86" t="s">
        <v>10</v>
      </c>
      <c r="BS8" s="94">
        <f>'１次入力'!AG7</f>
      </c>
      <c r="BT8" s="86">
        <f t="shared" si="0"/>
        <v>0</v>
      </c>
      <c r="BU8" s="86"/>
      <c r="BV8" s="86"/>
      <c r="BW8" s="87"/>
      <c r="BX8" s="85"/>
      <c r="BY8" s="85"/>
      <c r="BZ8" s="86"/>
      <c r="CA8" s="85"/>
      <c r="CB8" s="85"/>
      <c r="CC8" s="87"/>
      <c r="CD8" s="87"/>
      <c r="CE8" s="85"/>
      <c r="CF8" s="98"/>
      <c r="CG8" s="98"/>
      <c r="CH8" s="89"/>
      <c r="CI8" s="85"/>
      <c r="CJ8" s="85"/>
      <c r="CK8" s="99"/>
      <c r="CL8" s="42"/>
    </row>
    <row r="9" spans="1:90" ht="16.5" customHeight="1">
      <c r="A9" s="408"/>
      <c r="B9" s="402"/>
      <c r="C9" s="44"/>
      <c r="D9" s="25"/>
      <c r="E9" s="396"/>
      <c r="F9" s="391"/>
      <c r="G9" s="391"/>
      <c r="H9" s="391"/>
      <c r="I9" s="391"/>
      <c r="J9" s="397"/>
      <c r="K9" s="90"/>
      <c r="L9" s="97">
        <f>IF(O10=Q10,0,1)</f>
        <v>1</v>
      </c>
      <c r="M9" s="95">
        <f>IF(O9&gt;Q9,1,0)</f>
        <v>0</v>
      </c>
      <c r="N9" s="393"/>
      <c r="O9" s="93">
        <f>'１次入力'!AC50</f>
      </c>
      <c r="P9" s="86" t="s">
        <v>10</v>
      </c>
      <c r="Q9" s="94">
        <f>'１次入力'!AG50</f>
      </c>
      <c r="R9" s="95">
        <f>IF(Q9&gt;O9,1,0)</f>
        <v>0</v>
      </c>
      <c r="S9" s="88"/>
      <c r="T9" s="90"/>
      <c r="U9" s="95">
        <f>IF(X10=Z10,0,1)</f>
        <v>1</v>
      </c>
      <c r="V9" s="95">
        <f>IF(X9&gt;Z9,1,0)</f>
        <v>0</v>
      </c>
      <c r="W9" s="393"/>
      <c r="X9" s="93">
        <f>'１次入力'!E43</f>
      </c>
      <c r="Y9" s="86" t="s">
        <v>10</v>
      </c>
      <c r="Z9" s="94">
        <f>'１次入力'!I43</f>
      </c>
      <c r="AA9" s="95">
        <f>IF(Z9&gt;X9,1,0)</f>
        <v>0</v>
      </c>
      <c r="AB9" s="88"/>
      <c r="AC9" s="95"/>
      <c r="AD9" s="97">
        <f>IF(AG10=AI10,0,1)</f>
        <v>1</v>
      </c>
      <c r="AE9" s="95">
        <f>IF(AG9&gt;AI9,1,0)</f>
        <v>0</v>
      </c>
      <c r="AF9" s="393"/>
      <c r="AG9" s="93">
        <f>'１次入力'!M36</f>
      </c>
      <c r="AH9" s="86" t="s">
        <v>10</v>
      </c>
      <c r="AI9" s="94">
        <f>'１次入力'!Q36</f>
      </c>
      <c r="AJ9" s="95">
        <f>IF(AI9&gt;AG9,1,0)</f>
        <v>0</v>
      </c>
      <c r="AK9" s="86"/>
      <c r="AL9" s="90"/>
      <c r="AM9" s="95">
        <f>IF(AP10=AR10,0,1)</f>
        <v>1</v>
      </c>
      <c r="AN9" s="95">
        <f>IF(AP9&gt;AR9,1,0)</f>
        <v>1</v>
      </c>
      <c r="AO9" s="393"/>
      <c r="AP9" s="93">
        <f>'１次入力'!U29</f>
        <v>15</v>
      </c>
      <c r="AQ9" s="86" t="s">
        <v>10</v>
      </c>
      <c r="AR9" s="94">
        <f>'１次入力'!Y29</f>
        <v>13</v>
      </c>
      <c r="AS9" s="95">
        <f>IF(AR9&gt;AP9,1,0)</f>
        <v>0</v>
      </c>
      <c r="AT9" s="88"/>
      <c r="AU9" s="95"/>
      <c r="AV9" s="97">
        <f>IF(AY10=BA10,0,1)</f>
        <v>1</v>
      </c>
      <c r="AW9" s="95">
        <f>IF(AY9&gt;BA9,1,0)</f>
        <v>0</v>
      </c>
      <c r="AX9" s="393"/>
      <c r="AY9" s="93">
        <f>'１次入力'!U22</f>
      </c>
      <c r="AZ9" s="86" t="s">
        <v>10</v>
      </c>
      <c r="BA9" s="94">
        <f>'１次入力'!Y22</f>
      </c>
      <c r="BB9" s="95">
        <f>IF(BA9&gt;AY9,1,0)</f>
        <v>0</v>
      </c>
      <c r="BC9" s="86"/>
      <c r="BD9" s="90"/>
      <c r="BE9" s="95">
        <f>IF(BH10=BJ10,0,1)</f>
        <v>1</v>
      </c>
      <c r="BF9" s="95">
        <f>IF(BH9&gt;BJ9,1,0)</f>
        <v>0</v>
      </c>
      <c r="BG9" s="393"/>
      <c r="BH9" s="93">
        <f>'１次入力'!M15</f>
      </c>
      <c r="BI9" s="86" t="s">
        <v>10</v>
      </c>
      <c r="BJ9" s="94">
        <f>'１次入力'!Q15</f>
      </c>
      <c r="BK9" s="86">
        <f>IF(BJ9&gt;BH9,1,0)</f>
        <v>0</v>
      </c>
      <c r="BL9" s="88"/>
      <c r="BM9" s="86"/>
      <c r="BN9" s="87">
        <f>IF(BQ10=BS10,0,1)</f>
        <v>1</v>
      </c>
      <c r="BO9" s="86">
        <f>IF(BQ9&gt;BS9,1,0)</f>
        <v>0</v>
      </c>
      <c r="BP9" s="393"/>
      <c r="BQ9" s="93">
        <f>'１次入力'!AC8</f>
      </c>
      <c r="BR9" s="86" t="s">
        <v>10</v>
      </c>
      <c r="BS9" s="94">
        <f>'１次入力'!AG8</f>
      </c>
      <c r="BT9" s="86">
        <f t="shared" si="0"/>
        <v>0</v>
      </c>
      <c r="BU9" s="86"/>
      <c r="BV9" s="86"/>
      <c r="BW9" s="87"/>
      <c r="BX9" s="85"/>
      <c r="BY9" s="85"/>
      <c r="BZ9" s="86"/>
      <c r="CA9" s="85"/>
      <c r="CB9" s="85"/>
      <c r="CC9" s="87"/>
      <c r="CD9" s="87"/>
      <c r="CE9" s="85"/>
      <c r="CF9" s="98"/>
      <c r="CG9" s="98"/>
      <c r="CH9" s="89"/>
      <c r="CI9" s="85"/>
      <c r="CJ9" s="85"/>
      <c r="CK9" s="99"/>
      <c r="CL9" s="42"/>
    </row>
    <row r="10" spans="1:90" s="47" customFormat="1" ht="16.5" customHeight="1">
      <c r="A10" s="409"/>
      <c r="B10" s="403"/>
      <c r="C10" s="44" t="s">
        <v>55</v>
      </c>
      <c r="D10" s="46"/>
      <c r="E10" s="398"/>
      <c r="F10" s="392"/>
      <c r="G10" s="392"/>
      <c r="H10" s="392"/>
      <c r="I10" s="392"/>
      <c r="J10" s="399"/>
      <c r="K10" s="90"/>
      <c r="L10" s="97"/>
      <c r="M10" s="95"/>
      <c r="N10" s="100"/>
      <c r="O10" s="118">
        <f>SUM(M5:M9)</f>
        <v>3</v>
      </c>
      <c r="P10" s="142" t="s">
        <v>21</v>
      </c>
      <c r="Q10" s="118">
        <f>SUM(R5:R9)</f>
        <v>1</v>
      </c>
      <c r="R10" s="119"/>
      <c r="S10" s="120"/>
      <c r="T10" s="121"/>
      <c r="U10" s="119"/>
      <c r="V10" s="119"/>
      <c r="W10" s="122"/>
      <c r="X10" s="118">
        <f>SUM(V5:V9)</f>
        <v>0</v>
      </c>
      <c r="Y10" s="142" t="s">
        <v>21</v>
      </c>
      <c r="Z10" s="118">
        <f>SUM(AA5:AA9)</f>
        <v>3</v>
      </c>
      <c r="AA10" s="119"/>
      <c r="AB10" s="120"/>
      <c r="AC10" s="119"/>
      <c r="AD10" s="123"/>
      <c r="AE10" s="119"/>
      <c r="AF10" s="124"/>
      <c r="AG10" s="118">
        <f>SUM(AE5:AE9)</f>
        <v>0</v>
      </c>
      <c r="AH10" s="142" t="s">
        <v>21</v>
      </c>
      <c r="AI10" s="118">
        <f>SUM(AJ5:AJ9)</f>
        <v>3</v>
      </c>
      <c r="AJ10" s="119"/>
      <c r="AK10" s="118"/>
      <c r="AL10" s="121"/>
      <c r="AM10" s="119"/>
      <c r="AN10" s="119"/>
      <c r="AO10" s="122"/>
      <c r="AP10" s="118">
        <f>SUM(AN5:AN9)</f>
        <v>3</v>
      </c>
      <c r="AQ10" s="142" t="s">
        <v>21</v>
      </c>
      <c r="AR10" s="118">
        <f>SUM(AS5:AS9)</f>
        <v>2</v>
      </c>
      <c r="AS10" s="119"/>
      <c r="AT10" s="120"/>
      <c r="AU10" s="119"/>
      <c r="AV10" s="123"/>
      <c r="AW10" s="119"/>
      <c r="AX10" s="124"/>
      <c r="AY10" s="118">
        <f>SUM(AW5:AW9)</f>
        <v>1</v>
      </c>
      <c r="AZ10" s="142" t="s">
        <v>21</v>
      </c>
      <c r="BA10" s="118">
        <f>SUM(BB5:BB9)</f>
        <v>3</v>
      </c>
      <c r="BB10" s="119"/>
      <c r="BC10" s="118"/>
      <c r="BD10" s="121"/>
      <c r="BE10" s="119"/>
      <c r="BF10" s="119"/>
      <c r="BG10" s="122"/>
      <c r="BH10" s="118">
        <f>SUM(BF5:BF9)</f>
        <v>3</v>
      </c>
      <c r="BI10" s="142" t="s">
        <v>21</v>
      </c>
      <c r="BJ10" s="118">
        <f>SUM(BK5:BK9)</f>
        <v>1</v>
      </c>
      <c r="BK10" s="118"/>
      <c r="BL10" s="120"/>
      <c r="BM10" s="118"/>
      <c r="BN10" s="125"/>
      <c r="BO10" s="118"/>
      <c r="BP10" s="118"/>
      <c r="BQ10" s="118">
        <f>SUM(BO5:BO9)</f>
        <v>3</v>
      </c>
      <c r="BR10" s="142" t="s">
        <v>21</v>
      </c>
      <c r="BS10" s="118">
        <f>SUM(BT5:BT9)</f>
        <v>0</v>
      </c>
      <c r="BT10" s="86"/>
      <c r="BU10" s="86"/>
      <c r="BV10" s="102"/>
      <c r="BW10" s="103"/>
      <c r="BX10" s="104"/>
      <c r="BY10" s="104"/>
      <c r="BZ10" s="102"/>
      <c r="CA10" s="104"/>
      <c r="CB10" s="104"/>
      <c r="CC10" s="103"/>
      <c r="CD10" s="103"/>
      <c r="CE10" s="104"/>
      <c r="CF10" s="105"/>
      <c r="CG10" s="105"/>
      <c r="CH10" s="106"/>
      <c r="CI10" s="104"/>
      <c r="CJ10" s="104"/>
      <c r="CK10" s="107"/>
      <c r="CL10" s="50"/>
    </row>
    <row r="11" spans="1:90" s="47" customFormat="1" ht="12" customHeight="1">
      <c r="A11" s="407">
        <f>RANK(BW14,$BW$7:$BW$56,1)</f>
        <v>2</v>
      </c>
      <c r="B11" s="401" t="s">
        <v>89</v>
      </c>
      <c r="C11" s="44" t="s">
        <v>22</v>
      </c>
      <c r="D11" s="46"/>
      <c r="E11" s="108"/>
      <c r="F11" s="96"/>
      <c r="G11" s="96"/>
      <c r="H11" s="96"/>
      <c r="I11" s="92"/>
      <c r="J11" s="109"/>
      <c r="K11" s="110"/>
      <c r="L11" s="92"/>
      <c r="M11" s="92"/>
      <c r="N11" s="405"/>
      <c r="O11" s="390"/>
      <c r="P11" s="390"/>
      <c r="Q11" s="390"/>
      <c r="R11" s="390"/>
      <c r="S11" s="395"/>
      <c r="T11" s="92"/>
      <c r="U11" s="92"/>
      <c r="V11" s="92"/>
      <c r="W11" s="135"/>
      <c r="X11" s="96"/>
      <c r="Y11" s="96"/>
      <c r="Z11" s="96"/>
      <c r="AA11" s="92"/>
      <c r="AB11" s="109"/>
      <c r="AC11" s="92"/>
      <c r="AD11" s="92"/>
      <c r="AE11" s="92"/>
      <c r="AF11" s="136"/>
      <c r="AG11" s="96"/>
      <c r="AH11" s="96"/>
      <c r="AI11" s="96"/>
      <c r="AJ11" s="92"/>
      <c r="AK11" s="96"/>
      <c r="AL11" s="92"/>
      <c r="AM11" s="92"/>
      <c r="AN11" s="92"/>
      <c r="AO11" s="135"/>
      <c r="AP11" s="96"/>
      <c r="AQ11" s="96"/>
      <c r="AR11" s="96"/>
      <c r="AS11" s="92"/>
      <c r="AT11" s="109"/>
      <c r="AU11" s="92"/>
      <c r="AV11" s="92"/>
      <c r="AW11" s="92"/>
      <c r="AX11" s="136"/>
      <c r="AY11" s="96"/>
      <c r="AZ11" s="96"/>
      <c r="BA11" s="96"/>
      <c r="BB11" s="92"/>
      <c r="BC11" s="96"/>
      <c r="BD11" s="92"/>
      <c r="BE11" s="92"/>
      <c r="BF11" s="92"/>
      <c r="BG11" s="135"/>
      <c r="BH11" s="96"/>
      <c r="BI11" s="96"/>
      <c r="BJ11" s="96"/>
      <c r="BK11" s="96"/>
      <c r="BL11" s="109"/>
      <c r="BM11" s="96"/>
      <c r="BN11" s="96"/>
      <c r="BO11" s="96"/>
      <c r="BP11" s="137"/>
      <c r="BQ11" s="96"/>
      <c r="BR11" s="96"/>
      <c r="BS11" s="96"/>
      <c r="BT11" s="96"/>
      <c r="BU11" s="96"/>
      <c r="BV11" s="86"/>
      <c r="BW11" s="87"/>
      <c r="BX11" s="112"/>
      <c r="BY11" s="112"/>
      <c r="BZ11" s="96"/>
      <c r="CA11" s="112"/>
      <c r="CB11" s="112"/>
      <c r="CC11" s="108"/>
      <c r="CD11" s="108"/>
      <c r="CE11" s="112"/>
      <c r="CF11" s="113"/>
      <c r="CG11" s="113"/>
      <c r="CH11" s="114"/>
      <c r="CI11" s="112"/>
      <c r="CJ11" s="112"/>
      <c r="CK11" s="115"/>
      <c r="CL11" s="50"/>
    </row>
    <row r="12" spans="1:90" ht="16.5" customHeight="1">
      <c r="A12" s="408"/>
      <c r="B12" s="402"/>
      <c r="C12" s="91">
        <f>IF(F17&gt;H17,1,0)</f>
        <v>0</v>
      </c>
      <c r="D12" s="43">
        <f>IF(F12&gt;H12,1,0)</f>
        <v>0</v>
      </c>
      <c r="E12" s="406" t="str">
        <f>IF(F17&gt;=3,"○",IF(H17&gt;=3,"●",""))</f>
        <v>●</v>
      </c>
      <c r="F12" s="93">
        <f>IF(AND(O5=0,Q5=0),"",Q5)</f>
        <v>21</v>
      </c>
      <c r="G12" s="86" t="s">
        <v>10</v>
      </c>
      <c r="H12" s="94">
        <f>IF(AND(O5=0,Q5=0),"",O5)</f>
        <v>25</v>
      </c>
      <c r="I12" s="95">
        <f>IF(H12&gt;F12,1,0)</f>
        <v>1</v>
      </c>
      <c r="J12" s="88"/>
      <c r="K12" s="96">
        <f>IF(F17&gt;=H17,0,1)</f>
        <v>1</v>
      </c>
      <c r="L12" s="95"/>
      <c r="M12" s="95"/>
      <c r="N12" s="396"/>
      <c r="O12" s="391"/>
      <c r="P12" s="391"/>
      <c r="Q12" s="391"/>
      <c r="R12" s="391"/>
      <c r="S12" s="397"/>
      <c r="T12" s="95"/>
      <c r="U12" s="91">
        <f>IF(X17&gt;Z17,1,0)</f>
        <v>1</v>
      </c>
      <c r="V12" s="95">
        <f>IF(X12&gt;Z12,1,0)</f>
        <v>1</v>
      </c>
      <c r="W12" s="393" t="str">
        <f>IF(X17&gt;=3,"○",IF(Z17&gt;=3,"●",""))</f>
        <v>○</v>
      </c>
      <c r="X12" s="93">
        <f>'１次入力'!U32</f>
        <v>25</v>
      </c>
      <c r="Y12" s="86" t="s">
        <v>10</v>
      </c>
      <c r="Z12" s="94">
        <f>'１次入力'!Y32</f>
        <v>15</v>
      </c>
      <c r="AA12" s="95">
        <f>IF(Z12&gt;X12,1,0)</f>
        <v>0</v>
      </c>
      <c r="AB12" s="88"/>
      <c r="AC12" s="96">
        <f>IF(X17&gt;=Z17,0,1)</f>
        <v>0</v>
      </c>
      <c r="AD12" s="91">
        <f>IF(AG17&gt;AI17,1,0)</f>
        <v>1</v>
      </c>
      <c r="AE12" s="95">
        <f>IF(AG12&gt;AI12,1,0)</f>
        <v>1</v>
      </c>
      <c r="AF12" s="393" t="str">
        <f>IF(AG17&gt;=3,"○",IF(AI17&gt;=3,"●",""))</f>
        <v>○</v>
      </c>
      <c r="AG12" s="93">
        <f>'１次入力'!AC39</f>
        <v>25</v>
      </c>
      <c r="AH12" s="86" t="s">
        <v>10</v>
      </c>
      <c r="AI12" s="94">
        <f>'１次入力'!AG39</f>
        <v>12</v>
      </c>
      <c r="AJ12" s="95">
        <f>IF(AI12&gt;AG12,1,0)</f>
        <v>0</v>
      </c>
      <c r="AK12" s="86"/>
      <c r="AL12" s="96">
        <f>IF(AG17&gt;=AI17,0,1)</f>
        <v>0</v>
      </c>
      <c r="AM12" s="91">
        <f>IF(AP17&gt;AR17,1,0)</f>
        <v>1</v>
      </c>
      <c r="AN12" s="95">
        <f>IF(AP12&gt;AR12,1,0)</f>
        <v>1</v>
      </c>
      <c r="AO12" s="393" t="str">
        <f>IF(AP17&gt;=3,"○",IF(AR17&gt;=3,"●",""))</f>
        <v>○</v>
      </c>
      <c r="AP12" s="93">
        <f>'１次入力'!M18</f>
        <v>25</v>
      </c>
      <c r="AQ12" s="86" t="s">
        <v>10</v>
      </c>
      <c r="AR12" s="94">
        <f>'１次入力'!Q18</f>
        <v>18</v>
      </c>
      <c r="AS12" s="95">
        <f>IF(AR12&gt;AP12,1,0)</f>
        <v>0</v>
      </c>
      <c r="AT12" s="88"/>
      <c r="AU12" s="96">
        <f>IF(AP17&gt;=AR17,0,1)</f>
        <v>0</v>
      </c>
      <c r="AV12" s="91">
        <f>IF(AY17&gt;BA17,1,0)</f>
        <v>1</v>
      </c>
      <c r="AW12" s="95">
        <f>IF(AY12&gt;BA12,1,0)</f>
        <v>1</v>
      </c>
      <c r="AX12" s="393" t="str">
        <f>IF(AY17&gt;=3,"○",IF(BA17&gt;=3,"●",""))</f>
        <v>○</v>
      </c>
      <c r="AY12" s="93">
        <f>'１次入力'!E25</f>
        <v>28</v>
      </c>
      <c r="AZ12" s="86" t="s">
        <v>10</v>
      </c>
      <c r="BA12" s="94">
        <f>'１次入力'!I25</f>
        <v>26</v>
      </c>
      <c r="BB12" s="95">
        <f>IF(BA12&gt;AY12,1,0)</f>
        <v>0</v>
      </c>
      <c r="BC12" s="86"/>
      <c r="BD12" s="96">
        <f>IF(AY17&gt;=BA17,0,1)</f>
        <v>0</v>
      </c>
      <c r="BE12" s="91">
        <f>IF(BH17&gt;BJ17,1,0)</f>
        <v>1</v>
      </c>
      <c r="BF12" s="95">
        <f>IF(BH12&gt;BJ12,1,0)</f>
        <v>1</v>
      </c>
      <c r="BG12" s="393" t="str">
        <f>IF(BH17&gt;=3,"○",IF(BJ17&gt;=3,"●",""))</f>
        <v>○</v>
      </c>
      <c r="BH12" s="93">
        <f>'１次入力'!U4</f>
        <v>25</v>
      </c>
      <c r="BI12" s="86" t="s">
        <v>10</v>
      </c>
      <c r="BJ12" s="94">
        <f>'１次入力'!Y4</f>
        <v>18</v>
      </c>
      <c r="BK12" s="86">
        <f>IF(BJ12&gt;BH12,1,0)</f>
        <v>0</v>
      </c>
      <c r="BL12" s="88"/>
      <c r="BM12" s="96">
        <f>IF(BH17&gt;=BJ17,0,1)</f>
        <v>0</v>
      </c>
      <c r="BN12" s="91">
        <f>IF(BQ17&gt;BS17,1,0)</f>
        <v>1</v>
      </c>
      <c r="BO12" s="86">
        <f>IF(BQ12&gt;BS12,1,0)</f>
        <v>1</v>
      </c>
      <c r="BP12" s="393" t="str">
        <f>IF(BQ17&gt;=3,"○",IF(BS17&gt;=3,"●",""))</f>
        <v>○</v>
      </c>
      <c r="BQ12" s="93">
        <f>'１次入力'!AC11</f>
        <v>25</v>
      </c>
      <c r="BR12" s="86" t="s">
        <v>10</v>
      </c>
      <c r="BS12" s="94">
        <f>'１次入力'!AG11</f>
        <v>17</v>
      </c>
      <c r="BT12" s="86">
        <f t="shared" si="0"/>
        <v>0</v>
      </c>
      <c r="BU12" s="86"/>
      <c r="BV12" s="96">
        <f>IF(BQ17&gt;=BS17,0,1)</f>
        <v>0</v>
      </c>
      <c r="BW12" s="100"/>
      <c r="BX12" s="85"/>
      <c r="BY12" s="85"/>
      <c r="BZ12" s="86"/>
      <c r="CA12" s="85"/>
      <c r="CB12" s="85"/>
      <c r="CC12" s="87"/>
      <c r="CD12" s="87"/>
      <c r="CE12" s="85"/>
      <c r="CF12" s="98"/>
      <c r="CG12" s="88"/>
      <c r="CH12" s="89"/>
      <c r="CI12" s="85"/>
      <c r="CJ12" s="85"/>
      <c r="CK12" s="85"/>
      <c r="CL12" s="52"/>
    </row>
    <row r="13" spans="1:90" ht="16.5" customHeight="1">
      <c r="A13" s="408"/>
      <c r="B13" s="402"/>
      <c r="C13" s="97">
        <f>IF(C12=1,0,IF(G17="棄",1,0))</f>
        <v>0</v>
      </c>
      <c r="D13" s="25">
        <f>IF(F13&gt;H13,1,0)</f>
        <v>1</v>
      </c>
      <c r="E13" s="406"/>
      <c r="F13" s="93">
        <f>IF(AND(O6=0,Q6=0),"",Q6)</f>
        <v>28</v>
      </c>
      <c r="G13" s="86" t="s">
        <v>10</v>
      </c>
      <c r="H13" s="94">
        <f>IF(AND(O6=0,Q6=0),"",O6)</f>
        <v>26</v>
      </c>
      <c r="I13" s="95">
        <f>IF(H13&gt;F13,1,0)</f>
        <v>0</v>
      </c>
      <c r="J13" s="88"/>
      <c r="K13" s="90"/>
      <c r="L13" s="95"/>
      <c r="M13" s="95"/>
      <c r="N13" s="396"/>
      <c r="O13" s="391"/>
      <c r="P13" s="391"/>
      <c r="Q13" s="391"/>
      <c r="R13" s="391"/>
      <c r="S13" s="397"/>
      <c r="T13" s="95"/>
      <c r="U13" s="97">
        <f>IF(U12=1,0,IF(Y17="棄",1,0))</f>
        <v>0</v>
      </c>
      <c r="V13" s="95">
        <f>IF(X13&gt;Z13,1,0)</f>
        <v>0</v>
      </c>
      <c r="W13" s="393"/>
      <c r="X13" s="93">
        <f>'１次入力'!U33</f>
        <v>21</v>
      </c>
      <c r="Y13" s="86" t="s">
        <v>10</v>
      </c>
      <c r="Z13" s="94">
        <f>'１次入力'!Y33</f>
        <v>25</v>
      </c>
      <c r="AA13" s="95">
        <f>IF(Z13&gt;X13,1,0)</f>
        <v>1</v>
      </c>
      <c r="AB13" s="88"/>
      <c r="AC13" s="90"/>
      <c r="AD13" s="97">
        <f>IF(AD12=1,0,IF(AH17="棄",1,0))</f>
        <v>0</v>
      </c>
      <c r="AE13" s="95">
        <f>IF(AG13&gt;AI13,1,0)</f>
        <v>0</v>
      </c>
      <c r="AF13" s="393"/>
      <c r="AG13" s="93">
        <f>'１次入力'!AC40</f>
        <v>26</v>
      </c>
      <c r="AH13" s="86" t="s">
        <v>10</v>
      </c>
      <c r="AI13" s="94">
        <f>'１次入力'!AG40</f>
        <v>28</v>
      </c>
      <c r="AJ13" s="95">
        <f>IF(AI13&gt;AG13,1,0)</f>
        <v>1</v>
      </c>
      <c r="AK13" s="86"/>
      <c r="AL13" s="95"/>
      <c r="AM13" s="97">
        <f>IF(AM12=1,0,IF(AQ17="棄",1,0))</f>
        <v>0</v>
      </c>
      <c r="AN13" s="95">
        <f>IF(AP13&gt;AR13,1,0)</f>
        <v>1</v>
      </c>
      <c r="AO13" s="393"/>
      <c r="AP13" s="93">
        <f>'１次入力'!M19</f>
        <v>25</v>
      </c>
      <c r="AQ13" s="86" t="s">
        <v>10</v>
      </c>
      <c r="AR13" s="94">
        <f>'１次入力'!Q19</f>
        <v>21</v>
      </c>
      <c r="AS13" s="95">
        <f>IF(AR13&gt;AP13,1,0)</f>
        <v>0</v>
      </c>
      <c r="AT13" s="88"/>
      <c r="AU13" s="90"/>
      <c r="AV13" s="97">
        <f>IF(AV12=1,0,IF(AZ17="棄",1,0))</f>
        <v>0</v>
      </c>
      <c r="AW13" s="95">
        <f>IF(AY13&gt;BA13,1,0)</f>
        <v>1</v>
      </c>
      <c r="AX13" s="393"/>
      <c r="AY13" s="93">
        <f>'１次入力'!E26</f>
        <v>25</v>
      </c>
      <c r="AZ13" s="86" t="s">
        <v>10</v>
      </c>
      <c r="BA13" s="94">
        <f>'１次入力'!I26</f>
        <v>20</v>
      </c>
      <c r="BB13" s="95">
        <f>IF(BA13&gt;AY13,1,0)</f>
        <v>0</v>
      </c>
      <c r="BC13" s="86"/>
      <c r="BD13" s="95"/>
      <c r="BE13" s="97">
        <f>IF(BE12=1,0,IF(BI17="棄",1,0))</f>
        <v>0</v>
      </c>
      <c r="BF13" s="95">
        <f>IF(BH13&gt;BJ13,1,0)</f>
        <v>1</v>
      </c>
      <c r="BG13" s="393"/>
      <c r="BH13" s="93">
        <f>'１次入力'!U5</f>
        <v>25</v>
      </c>
      <c r="BI13" s="86" t="s">
        <v>10</v>
      </c>
      <c r="BJ13" s="94">
        <f>'１次入力'!Y5</f>
        <v>18</v>
      </c>
      <c r="BK13" s="86">
        <f>IF(BJ13&gt;BH13,1,0)</f>
        <v>0</v>
      </c>
      <c r="BL13" s="88"/>
      <c r="BM13" s="88"/>
      <c r="BN13" s="97">
        <f>IF(BN12=1,0,IF(BR17="棄",1,0))</f>
        <v>0</v>
      </c>
      <c r="BO13" s="86">
        <f>IF(BQ13&gt;BS13,1,0)</f>
        <v>1</v>
      </c>
      <c r="BP13" s="393"/>
      <c r="BQ13" s="93">
        <f>'１次入力'!AC12</f>
        <v>25</v>
      </c>
      <c r="BR13" s="86" t="s">
        <v>10</v>
      </c>
      <c r="BS13" s="94">
        <f>'１次入力'!AG12</f>
        <v>21</v>
      </c>
      <c r="BT13" s="86">
        <f t="shared" si="0"/>
        <v>0</v>
      </c>
      <c r="BU13" s="86"/>
      <c r="BV13" s="86"/>
      <c r="BW13" s="87"/>
      <c r="BX13" s="85"/>
      <c r="BY13" s="85"/>
      <c r="BZ13" s="86"/>
      <c r="CA13" s="85"/>
      <c r="CB13" s="85"/>
      <c r="CC13" s="87"/>
      <c r="CD13" s="87"/>
      <c r="CE13" s="85"/>
      <c r="CF13" s="98"/>
      <c r="CG13" s="98"/>
      <c r="CH13" s="89"/>
      <c r="CI13" s="85"/>
      <c r="CJ13" s="85"/>
      <c r="CK13" s="99"/>
      <c r="CL13" s="42"/>
    </row>
    <row r="14" spans="1:90" ht="16.5" customHeight="1">
      <c r="A14" s="408"/>
      <c r="B14" s="402"/>
      <c r="C14" s="51">
        <f>SUM(F12:F16)</f>
        <v>92</v>
      </c>
      <c r="D14" s="25">
        <f>IF(F14&gt;H14,1,0)</f>
        <v>0</v>
      </c>
      <c r="E14" s="406"/>
      <c r="F14" s="93">
        <f>IF(AND(O7=0,Q7=0),"",Q7)</f>
        <v>25</v>
      </c>
      <c r="G14" s="86" t="s">
        <v>10</v>
      </c>
      <c r="H14" s="94">
        <f>IF(AND(O7=0,Q7=0),"",O7)</f>
        <v>27</v>
      </c>
      <c r="I14" s="95">
        <f>IF(H14&gt;F14,1,0)</f>
        <v>1</v>
      </c>
      <c r="J14" s="88"/>
      <c r="K14" s="90">
        <f>SUM(H12:H16)</f>
        <v>103</v>
      </c>
      <c r="L14" s="95"/>
      <c r="M14" s="95"/>
      <c r="N14" s="396"/>
      <c r="O14" s="391"/>
      <c r="P14" s="391"/>
      <c r="Q14" s="391"/>
      <c r="R14" s="391"/>
      <c r="S14" s="397"/>
      <c r="T14" s="95"/>
      <c r="U14" s="116">
        <f>SUM(X12:X16)</f>
        <v>96</v>
      </c>
      <c r="V14" s="95">
        <f>IF(X14&gt;Z14,1,0)</f>
        <v>1</v>
      </c>
      <c r="W14" s="393"/>
      <c r="X14" s="93">
        <f>'１次入力'!U34</f>
        <v>25</v>
      </c>
      <c r="Y14" s="86" t="s">
        <v>10</v>
      </c>
      <c r="Z14" s="94">
        <f>'１次入力'!Y34</f>
        <v>20</v>
      </c>
      <c r="AA14" s="95">
        <f>IF(Z14&gt;X14,1,0)</f>
        <v>0</v>
      </c>
      <c r="AB14" s="88"/>
      <c r="AC14" s="90">
        <f>SUM(Z12:Z16)</f>
        <v>82</v>
      </c>
      <c r="AD14" s="76">
        <f>SUM(AG12:AG16)</f>
        <v>101</v>
      </c>
      <c r="AE14" s="95">
        <f>IF(AG14&gt;AI14,1,0)</f>
        <v>1</v>
      </c>
      <c r="AF14" s="393"/>
      <c r="AG14" s="93">
        <f>'１次入力'!AC41</f>
        <v>25</v>
      </c>
      <c r="AH14" s="86" t="s">
        <v>10</v>
      </c>
      <c r="AI14" s="94">
        <f>'１次入力'!AG41</f>
        <v>19</v>
      </c>
      <c r="AJ14" s="95">
        <f>IF(AI14&gt;AG14,1,0)</f>
        <v>0</v>
      </c>
      <c r="AK14" s="86"/>
      <c r="AL14" s="95">
        <f>SUM(AI12:AI16)</f>
        <v>74</v>
      </c>
      <c r="AM14" s="116">
        <f>SUM(AP12:AP16)</f>
        <v>109</v>
      </c>
      <c r="AN14" s="95">
        <f>IF(AP14&gt;AR14,1,0)</f>
        <v>0</v>
      </c>
      <c r="AO14" s="393"/>
      <c r="AP14" s="93">
        <f>'１次入力'!M20</f>
        <v>25</v>
      </c>
      <c r="AQ14" s="86" t="s">
        <v>10</v>
      </c>
      <c r="AR14" s="94">
        <f>'１次入力'!Q20</f>
        <v>27</v>
      </c>
      <c r="AS14" s="95">
        <f>IF(AR14&gt;AP14,1,0)</f>
        <v>1</v>
      </c>
      <c r="AT14" s="88"/>
      <c r="AU14" s="90">
        <f>SUM(AR12:AR16)</f>
        <v>103</v>
      </c>
      <c r="AV14" s="76">
        <f>SUM(AY12:AY16)</f>
        <v>78</v>
      </c>
      <c r="AW14" s="95">
        <f>IF(AY14&gt;BA14,1,0)</f>
        <v>1</v>
      </c>
      <c r="AX14" s="393"/>
      <c r="AY14" s="93">
        <f>'１次入力'!E27</f>
        <v>25</v>
      </c>
      <c r="AZ14" s="86" t="s">
        <v>10</v>
      </c>
      <c r="BA14" s="94">
        <f>'１次入力'!I27</f>
        <v>21</v>
      </c>
      <c r="BB14" s="95">
        <f>IF(BA14&gt;AY14,1,0)</f>
        <v>0</v>
      </c>
      <c r="BC14" s="86"/>
      <c r="BD14" s="95">
        <f>SUM(BA12:BA16)</f>
        <v>67</v>
      </c>
      <c r="BE14" s="116">
        <f>SUM(BH12:BH16)</f>
        <v>75</v>
      </c>
      <c r="BF14" s="95">
        <f>IF(BH14&gt;BJ14,1,0)</f>
        <v>1</v>
      </c>
      <c r="BG14" s="393"/>
      <c r="BH14" s="93">
        <f>'１次入力'!U6</f>
        <v>25</v>
      </c>
      <c r="BI14" s="86" t="s">
        <v>10</v>
      </c>
      <c r="BJ14" s="94">
        <f>'１次入力'!Y6</f>
        <v>9</v>
      </c>
      <c r="BK14" s="86">
        <f>IF(BJ14&gt;BH14,1,0)</f>
        <v>0</v>
      </c>
      <c r="BL14" s="88"/>
      <c r="BM14" s="88">
        <f>SUM(BJ12:BJ16)</f>
        <v>45</v>
      </c>
      <c r="BN14" s="101">
        <f>SUM(BQ12:BQ16)</f>
        <v>75</v>
      </c>
      <c r="BO14" s="86">
        <f>IF(BQ14&gt;BS14,1,0)</f>
        <v>1</v>
      </c>
      <c r="BP14" s="393"/>
      <c r="BQ14" s="93">
        <f>'１次入力'!AC13</f>
        <v>25</v>
      </c>
      <c r="BR14" s="86" t="s">
        <v>10</v>
      </c>
      <c r="BS14" s="94">
        <f>'１次入力'!AG13</f>
        <v>22</v>
      </c>
      <c r="BT14" s="86">
        <f t="shared" si="0"/>
        <v>0</v>
      </c>
      <c r="BU14" s="86"/>
      <c r="BV14" s="86">
        <f>SUM(BS12:BS16)</f>
        <v>60</v>
      </c>
      <c r="BW14" s="87">
        <f>BZ14*100+CH14*10+CL14</f>
        <v>121</v>
      </c>
      <c r="BX14" s="85">
        <f>C16+L16+U16+AD16+AM16+AV16+BE16+BN16</f>
        <v>7</v>
      </c>
      <c r="BY14" s="85">
        <f>(CA14*2)+CB14</f>
        <v>13</v>
      </c>
      <c r="BZ14" s="86">
        <f>RANK(BY14,$BY$6:$BY$56)</f>
        <v>1</v>
      </c>
      <c r="CA14" s="85">
        <f>C12+L12+U12+AD12+AM12+AV12+BE12+BN12</f>
        <v>6</v>
      </c>
      <c r="CB14" s="85">
        <f>K12+T12+AC12+AL12+AU12+BD12+BM12+BV12-CC14</f>
        <v>1</v>
      </c>
      <c r="CC14" s="87">
        <f>C13+E13+L13+U13+AD13+AM13+AV13+BE13+BN13</f>
        <v>0</v>
      </c>
      <c r="CD14" s="87">
        <f>F17+O17+X17+AG17+AP17+AY17+BH17+BQ17</f>
        <v>19</v>
      </c>
      <c r="CE14" s="85">
        <f>H17+Q17+Z17+AI17+AR17+BA17+BJ17+BS17</f>
        <v>7</v>
      </c>
      <c r="CF14" s="98">
        <f>IF(CG14=100,"MAX",CG14)</f>
        <v>2.7142857142857144</v>
      </c>
      <c r="CG14" s="98">
        <f>IF(ISERROR(CD14/CE14),100,(CD14/CE14))</f>
        <v>2.7142857142857144</v>
      </c>
      <c r="CH14" s="89">
        <f>RANK(CG14,$CG$6:$CG$56)</f>
        <v>2</v>
      </c>
      <c r="CI14" s="85">
        <f>C14+L14+U14+AD14+AM14+AV14+BE14+BN14</f>
        <v>626</v>
      </c>
      <c r="CJ14" s="85">
        <f>K14+T14+AC14+AL14+AU14+BD14+BM14+BV14</f>
        <v>534</v>
      </c>
      <c r="CK14" s="98">
        <f>IF(ISERROR(CI14/CJ14),0,(CI14/CJ14))</f>
        <v>1.1722846441947565</v>
      </c>
      <c r="CL14" s="42">
        <f>RANK(CK14,$CK$6:$CK$56)</f>
        <v>1</v>
      </c>
    </row>
    <row r="15" spans="1:90" ht="16.5" customHeight="1">
      <c r="A15" s="408"/>
      <c r="B15" s="402"/>
      <c r="C15" s="44"/>
      <c r="D15" s="25">
        <f>IF(F15&gt;H15,1,0)</f>
        <v>0</v>
      </c>
      <c r="E15" s="406"/>
      <c r="F15" s="93">
        <f>IF(AND(O8=0,Q8=0),"",Q8)</f>
        <v>18</v>
      </c>
      <c r="G15" s="86" t="s">
        <v>10</v>
      </c>
      <c r="H15" s="94">
        <f>IF(AND(O8=0,Q8=0),"",O8)</f>
        <v>25</v>
      </c>
      <c r="I15" s="95">
        <f>IF(H15&gt;F15,1,0)</f>
        <v>1</v>
      </c>
      <c r="J15" s="88"/>
      <c r="K15" s="90"/>
      <c r="L15" s="95"/>
      <c r="M15" s="95"/>
      <c r="N15" s="396"/>
      <c r="O15" s="391"/>
      <c r="P15" s="391"/>
      <c r="Q15" s="391"/>
      <c r="R15" s="391"/>
      <c r="S15" s="397"/>
      <c r="T15" s="95"/>
      <c r="U15" s="97"/>
      <c r="V15" s="95">
        <f>IF(X15&gt;Z15,1,0)</f>
        <v>1</v>
      </c>
      <c r="W15" s="393"/>
      <c r="X15" s="93">
        <f>'１次入力'!U35</f>
        <v>25</v>
      </c>
      <c r="Y15" s="86" t="s">
        <v>10</v>
      </c>
      <c r="Z15" s="94">
        <f>'１次入力'!Y35</f>
        <v>22</v>
      </c>
      <c r="AA15" s="95">
        <f>IF(Z15&gt;X15,1,0)</f>
        <v>0</v>
      </c>
      <c r="AB15" s="88"/>
      <c r="AC15" s="90"/>
      <c r="AD15" s="95"/>
      <c r="AE15" s="95">
        <f>IF(AG15&gt;AI15,1,0)</f>
        <v>1</v>
      </c>
      <c r="AF15" s="393"/>
      <c r="AG15" s="93">
        <f>'１次入力'!AC42</f>
        <v>25</v>
      </c>
      <c r="AH15" s="86" t="s">
        <v>10</v>
      </c>
      <c r="AI15" s="94">
        <f>'１次入力'!AG42</f>
        <v>15</v>
      </c>
      <c r="AJ15" s="95">
        <f>IF(AI15&gt;AG15,1,0)</f>
        <v>0</v>
      </c>
      <c r="AK15" s="86"/>
      <c r="AL15" s="95"/>
      <c r="AM15" s="97"/>
      <c r="AN15" s="95">
        <f>IF(AP15&gt;AR15,1,0)</f>
        <v>0</v>
      </c>
      <c r="AO15" s="393"/>
      <c r="AP15" s="93">
        <f>'１次入力'!M21</f>
        <v>19</v>
      </c>
      <c r="AQ15" s="86" t="s">
        <v>10</v>
      </c>
      <c r="AR15" s="94">
        <f>'１次入力'!Q21</f>
        <v>25</v>
      </c>
      <c r="AS15" s="95">
        <f>IF(AR15&gt;AP15,1,0)</f>
        <v>1</v>
      </c>
      <c r="AT15" s="88"/>
      <c r="AU15" s="90"/>
      <c r="AV15" s="95"/>
      <c r="AW15" s="95">
        <f>IF(AY15&gt;BA15,1,0)</f>
        <v>0</v>
      </c>
      <c r="AX15" s="393"/>
      <c r="AY15" s="93">
        <f>'１次入力'!E28</f>
      </c>
      <c r="AZ15" s="86" t="s">
        <v>10</v>
      </c>
      <c r="BA15" s="94">
        <f>'１次入力'!I28</f>
      </c>
      <c r="BB15" s="95">
        <f>IF(BA15&gt;AY15,1,0)</f>
        <v>0</v>
      </c>
      <c r="BC15" s="86"/>
      <c r="BD15" s="95"/>
      <c r="BE15" s="97"/>
      <c r="BF15" s="95">
        <f>IF(BH15&gt;BJ15,1,0)</f>
        <v>0</v>
      </c>
      <c r="BG15" s="393"/>
      <c r="BH15" s="93">
        <f>'１次入力'!U7</f>
      </c>
      <c r="BI15" s="86" t="s">
        <v>10</v>
      </c>
      <c r="BJ15" s="94">
        <f>'１次入力'!Y7</f>
      </c>
      <c r="BK15" s="86">
        <f>IF(BJ15&gt;BH15,1,0)</f>
        <v>0</v>
      </c>
      <c r="BL15" s="88"/>
      <c r="BM15" s="88"/>
      <c r="BN15" s="86"/>
      <c r="BO15" s="86">
        <f>IF(BQ15&gt;BS15,1,0)</f>
        <v>0</v>
      </c>
      <c r="BP15" s="393"/>
      <c r="BQ15" s="93">
        <f>'１次入力'!AC14</f>
      </c>
      <c r="BR15" s="86" t="s">
        <v>10</v>
      </c>
      <c r="BS15" s="94">
        <f>'１次入力'!AG14</f>
      </c>
      <c r="BT15" s="86">
        <f t="shared" si="0"/>
        <v>0</v>
      </c>
      <c r="BU15" s="86"/>
      <c r="BV15" s="86"/>
      <c r="BW15" s="87"/>
      <c r="BX15" s="85"/>
      <c r="BY15" s="85"/>
      <c r="BZ15" s="86"/>
      <c r="CA15" s="85"/>
      <c r="CB15" s="85"/>
      <c r="CC15" s="87"/>
      <c r="CD15" s="87"/>
      <c r="CE15" s="85"/>
      <c r="CF15" s="98"/>
      <c r="CG15" s="98"/>
      <c r="CH15" s="89"/>
      <c r="CI15" s="85"/>
      <c r="CJ15" s="85"/>
      <c r="CK15" s="99"/>
      <c r="CL15" s="42"/>
    </row>
    <row r="16" spans="1:90" ht="16.5" customHeight="1">
      <c r="A16" s="408"/>
      <c r="B16" s="402"/>
      <c r="C16" s="44">
        <f>IF(F17=H17,0,1)</f>
        <v>1</v>
      </c>
      <c r="D16" s="25">
        <f>IF(F16&gt;H16,1,0)</f>
        <v>0</v>
      </c>
      <c r="E16" s="406"/>
      <c r="F16" s="93">
        <f>IF(AND(O9=0,Q9=0),"",Q9)</f>
      </c>
      <c r="G16" s="86" t="s">
        <v>10</v>
      </c>
      <c r="H16" s="94">
        <f>IF(AND(O9=0,Q9=0),"",O9)</f>
      </c>
      <c r="I16" s="95">
        <f>IF(H16&gt;F16,1,0)</f>
        <v>0</v>
      </c>
      <c r="J16" s="88"/>
      <c r="K16" s="90"/>
      <c r="L16" s="95"/>
      <c r="M16" s="95"/>
      <c r="N16" s="396"/>
      <c r="O16" s="391"/>
      <c r="P16" s="391"/>
      <c r="Q16" s="391"/>
      <c r="R16" s="391"/>
      <c r="S16" s="397"/>
      <c r="T16" s="95"/>
      <c r="U16" s="97">
        <f>IF(X17=Z17,0,1)</f>
        <v>1</v>
      </c>
      <c r="V16" s="95">
        <f>IF(X16&gt;Z16,1,0)</f>
        <v>0</v>
      </c>
      <c r="W16" s="393"/>
      <c r="X16" s="93">
        <f>'１次入力'!U36</f>
      </c>
      <c r="Y16" s="86" t="s">
        <v>10</v>
      </c>
      <c r="Z16" s="94">
        <f>'１次入力'!Y36</f>
      </c>
      <c r="AA16" s="95">
        <f>IF(Z16&gt;X16,1,0)</f>
        <v>0</v>
      </c>
      <c r="AB16" s="88"/>
      <c r="AC16" s="90"/>
      <c r="AD16" s="95">
        <f>IF(AG17=AI17,0,1)</f>
        <v>1</v>
      </c>
      <c r="AE16" s="95">
        <f>IF(AG16&gt;AI16,1,0)</f>
        <v>0</v>
      </c>
      <c r="AF16" s="393"/>
      <c r="AG16" s="93">
        <f>'１次入力'!AC43</f>
      </c>
      <c r="AH16" s="86" t="s">
        <v>10</v>
      </c>
      <c r="AI16" s="94">
        <f>'１次入力'!AG43</f>
      </c>
      <c r="AJ16" s="95">
        <f>IF(AI16&gt;AG16,1,0)</f>
        <v>0</v>
      </c>
      <c r="AK16" s="86"/>
      <c r="AL16" s="95"/>
      <c r="AM16" s="97">
        <f>IF(AP17=AR17,0,1)</f>
        <v>1</v>
      </c>
      <c r="AN16" s="95">
        <f>IF(AP16&gt;AR16,1,0)</f>
        <v>1</v>
      </c>
      <c r="AO16" s="393"/>
      <c r="AP16" s="93">
        <f>'１次入力'!M22</f>
        <v>15</v>
      </c>
      <c r="AQ16" s="86" t="s">
        <v>10</v>
      </c>
      <c r="AR16" s="94">
        <f>'１次入力'!Q22</f>
        <v>12</v>
      </c>
      <c r="AS16" s="95">
        <f>IF(AR16&gt;AP16,1,0)</f>
        <v>0</v>
      </c>
      <c r="AT16" s="88"/>
      <c r="AU16" s="90"/>
      <c r="AV16" s="95">
        <f>IF(AY17=BA17,0,1)</f>
        <v>1</v>
      </c>
      <c r="AW16" s="95">
        <f>IF(AY16&gt;BA16,1,0)</f>
        <v>0</v>
      </c>
      <c r="AX16" s="393"/>
      <c r="AY16" s="93">
        <f>'１次入力'!E29</f>
      </c>
      <c r="AZ16" s="86" t="s">
        <v>10</v>
      </c>
      <c r="BA16" s="94">
        <f>'１次入力'!I29</f>
      </c>
      <c r="BB16" s="95">
        <f>IF(BA16&gt;AY16,1,0)</f>
        <v>0</v>
      </c>
      <c r="BC16" s="86"/>
      <c r="BD16" s="95"/>
      <c r="BE16" s="97">
        <f>IF(BH17=BJ17,0,1)</f>
        <v>1</v>
      </c>
      <c r="BF16" s="95">
        <f>IF(BH16&gt;BJ16,1,0)</f>
        <v>0</v>
      </c>
      <c r="BG16" s="393"/>
      <c r="BH16" s="93">
        <f>'１次入力'!U8</f>
      </c>
      <c r="BI16" s="86" t="s">
        <v>10</v>
      </c>
      <c r="BJ16" s="94">
        <f>'１次入力'!Y8</f>
      </c>
      <c r="BK16" s="86">
        <f>IF(BJ16&gt;BH16,1,0)</f>
        <v>0</v>
      </c>
      <c r="BL16" s="88"/>
      <c r="BM16" s="88"/>
      <c r="BN16" s="86">
        <f>IF(BQ17=BS17,0,1)</f>
        <v>1</v>
      </c>
      <c r="BO16" s="86">
        <f>IF(BQ16&gt;BS16,1,0)</f>
        <v>0</v>
      </c>
      <c r="BP16" s="393"/>
      <c r="BQ16" s="93">
        <f>'１次入力'!AC15</f>
      </c>
      <c r="BR16" s="86" t="s">
        <v>10</v>
      </c>
      <c r="BS16" s="94">
        <f>'１次入力'!AG15</f>
      </c>
      <c r="BT16" s="86">
        <f t="shared" si="0"/>
        <v>0</v>
      </c>
      <c r="BU16" s="86"/>
      <c r="BV16" s="86"/>
      <c r="BW16" s="87"/>
      <c r="BX16" s="85"/>
      <c r="BY16" s="85"/>
      <c r="BZ16" s="86"/>
      <c r="CA16" s="85"/>
      <c r="CB16" s="85"/>
      <c r="CC16" s="87"/>
      <c r="CD16" s="87"/>
      <c r="CE16" s="85"/>
      <c r="CF16" s="98"/>
      <c r="CG16" s="98"/>
      <c r="CH16" s="89"/>
      <c r="CI16" s="85"/>
      <c r="CJ16" s="85"/>
      <c r="CK16" s="99"/>
      <c r="CL16" s="42"/>
    </row>
    <row r="17" spans="1:90" s="47" customFormat="1" ht="16.5" customHeight="1">
      <c r="A17" s="409"/>
      <c r="B17" s="403"/>
      <c r="C17" s="53"/>
      <c r="D17" s="49"/>
      <c r="E17" s="125"/>
      <c r="F17" s="118">
        <f>SUM(D12:D16)</f>
        <v>1</v>
      </c>
      <c r="G17" s="118" t="str">
        <f>P10</f>
        <v>-</v>
      </c>
      <c r="H17" s="118">
        <f>SUM(I12:I16)</f>
        <v>3</v>
      </c>
      <c r="I17" s="95"/>
      <c r="J17" s="88"/>
      <c r="K17" s="90"/>
      <c r="L17" s="95"/>
      <c r="M17" s="95"/>
      <c r="N17" s="398"/>
      <c r="O17" s="392"/>
      <c r="P17" s="392"/>
      <c r="Q17" s="392"/>
      <c r="R17" s="392"/>
      <c r="S17" s="399"/>
      <c r="T17" s="95"/>
      <c r="U17" s="97"/>
      <c r="V17" s="95"/>
      <c r="W17" s="100"/>
      <c r="X17" s="118">
        <f>SUM(V12:V16)</f>
        <v>3</v>
      </c>
      <c r="Y17" s="142" t="s">
        <v>21</v>
      </c>
      <c r="Z17" s="118">
        <f>SUM(AA12:AA16)</f>
        <v>1</v>
      </c>
      <c r="AA17" s="119"/>
      <c r="AB17" s="120"/>
      <c r="AC17" s="121"/>
      <c r="AD17" s="119"/>
      <c r="AE17" s="119"/>
      <c r="AF17" s="124"/>
      <c r="AG17" s="118">
        <f>SUM(AE12:AE16)</f>
        <v>3</v>
      </c>
      <c r="AH17" s="142" t="s">
        <v>21</v>
      </c>
      <c r="AI17" s="118">
        <f>SUM(AJ12:AJ16)</f>
        <v>1</v>
      </c>
      <c r="AJ17" s="119"/>
      <c r="AK17" s="118"/>
      <c r="AL17" s="119"/>
      <c r="AM17" s="123"/>
      <c r="AN17" s="119"/>
      <c r="AO17" s="122"/>
      <c r="AP17" s="118">
        <f>SUM(AN12:AN16)</f>
        <v>3</v>
      </c>
      <c r="AQ17" s="142" t="s">
        <v>21</v>
      </c>
      <c r="AR17" s="118">
        <f>SUM(AS12:AS16)</f>
        <v>2</v>
      </c>
      <c r="AS17" s="119"/>
      <c r="AT17" s="120"/>
      <c r="AU17" s="121"/>
      <c r="AV17" s="119"/>
      <c r="AW17" s="119"/>
      <c r="AX17" s="124"/>
      <c r="AY17" s="118">
        <f>SUM(AW12:AW16)</f>
        <v>3</v>
      </c>
      <c r="AZ17" s="142" t="s">
        <v>21</v>
      </c>
      <c r="BA17" s="118">
        <f>SUM(BB12:BB16)</f>
        <v>0</v>
      </c>
      <c r="BB17" s="119"/>
      <c r="BC17" s="118"/>
      <c r="BD17" s="119"/>
      <c r="BE17" s="123"/>
      <c r="BF17" s="119"/>
      <c r="BG17" s="122"/>
      <c r="BH17" s="118">
        <f>SUM(BF12:BF16)</f>
        <v>3</v>
      </c>
      <c r="BI17" s="142" t="s">
        <v>21</v>
      </c>
      <c r="BJ17" s="118">
        <f>SUM(BK12:BK16)</f>
        <v>0</v>
      </c>
      <c r="BK17" s="118"/>
      <c r="BL17" s="120"/>
      <c r="BM17" s="120"/>
      <c r="BN17" s="118"/>
      <c r="BO17" s="124"/>
      <c r="BP17" s="118"/>
      <c r="BQ17" s="118">
        <f>SUM(BO12:BO16)</f>
        <v>3</v>
      </c>
      <c r="BR17" s="142" t="s">
        <v>21</v>
      </c>
      <c r="BS17" s="118">
        <f>SUM(BT12:BT16)</f>
        <v>0</v>
      </c>
      <c r="BT17" s="86"/>
      <c r="BU17" s="86"/>
      <c r="BV17" s="86"/>
      <c r="BW17" s="87"/>
      <c r="BX17" s="104"/>
      <c r="BY17" s="104"/>
      <c r="BZ17" s="102"/>
      <c r="CA17" s="104"/>
      <c r="CB17" s="104"/>
      <c r="CC17" s="103"/>
      <c r="CD17" s="103"/>
      <c r="CE17" s="104"/>
      <c r="CF17" s="105"/>
      <c r="CG17" s="105"/>
      <c r="CH17" s="106"/>
      <c r="CI17" s="104"/>
      <c r="CJ17" s="104"/>
      <c r="CK17" s="107"/>
      <c r="CL17" s="54"/>
    </row>
    <row r="18" spans="1:90" s="47" customFormat="1" ht="12" customHeight="1">
      <c r="A18" s="407">
        <f>RANK(BW21,$BW$7:$BW$56,1)</f>
        <v>1</v>
      </c>
      <c r="B18" s="401" t="str">
        <f>W3</f>
        <v>大東文化</v>
      </c>
      <c r="C18" s="48"/>
      <c r="D18" s="46"/>
      <c r="E18" s="134"/>
      <c r="F18" s="96"/>
      <c r="G18" s="96"/>
      <c r="H18" s="96"/>
      <c r="I18" s="92"/>
      <c r="J18" s="109"/>
      <c r="K18" s="110"/>
      <c r="L18" s="92"/>
      <c r="M18" s="92"/>
      <c r="N18" s="108"/>
      <c r="O18" s="96"/>
      <c r="P18" s="96"/>
      <c r="Q18" s="96"/>
      <c r="R18" s="92"/>
      <c r="S18" s="109"/>
      <c r="T18" s="92"/>
      <c r="U18" s="92"/>
      <c r="V18" s="92"/>
      <c r="W18" s="405"/>
      <c r="X18" s="390"/>
      <c r="Y18" s="390"/>
      <c r="Z18" s="390"/>
      <c r="AA18" s="390"/>
      <c r="AB18" s="395"/>
      <c r="AC18" s="92"/>
      <c r="AD18" s="92"/>
      <c r="AE18" s="92"/>
      <c r="AF18" s="136"/>
      <c r="AG18" s="96"/>
      <c r="AH18" s="96"/>
      <c r="AI18" s="96"/>
      <c r="AJ18" s="92"/>
      <c r="AK18" s="96"/>
      <c r="AL18" s="92"/>
      <c r="AM18" s="92"/>
      <c r="AN18" s="92"/>
      <c r="AO18" s="135"/>
      <c r="AP18" s="96"/>
      <c r="AQ18" s="96"/>
      <c r="AR18" s="96"/>
      <c r="AS18" s="92"/>
      <c r="AT18" s="109"/>
      <c r="AU18" s="92"/>
      <c r="AV18" s="92"/>
      <c r="AW18" s="92"/>
      <c r="AX18" s="135"/>
      <c r="AY18" s="96"/>
      <c r="AZ18" s="96"/>
      <c r="BA18" s="96"/>
      <c r="BB18" s="92"/>
      <c r="BC18" s="109"/>
      <c r="BD18" s="92"/>
      <c r="BE18" s="92"/>
      <c r="BF18" s="92"/>
      <c r="BG18" s="135"/>
      <c r="BH18" s="96"/>
      <c r="BI18" s="96"/>
      <c r="BJ18" s="96"/>
      <c r="BK18" s="96"/>
      <c r="BL18" s="109"/>
      <c r="BM18" s="96"/>
      <c r="BN18" s="96"/>
      <c r="BO18" s="111"/>
      <c r="BP18" s="137"/>
      <c r="BQ18" s="96"/>
      <c r="BR18" s="96"/>
      <c r="BS18" s="96"/>
      <c r="BT18" s="96"/>
      <c r="BU18" s="96"/>
      <c r="BV18" s="86"/>
      <c r="BW18" s="87"/>
      <c r="BX18" s="112"/>
      <c r="BY18" s="112"/>
      <c r="BZ18" s="96"/>
      <c r="CA18" s="112"/>
      <c r="CB18" s="112"/>
      <c r="CC18" s="108"/>
      <c r="CD18" s="108"/>
      <c r="CE18" s="112"/>
      <c r="CF18" s="113"/>
      <c r="CG18" s="113"/>
      <c r="CH18" s="114"/>
      <c r="CI18" s="112"/>
      <c r="CJ18" s="112"/>
      <c r="CK18" s="115"/>
      <c r="CL18" s="50"/>
    </row>
    <row r="19" spans="1:90" ht="16.5" customHeight="1">
      <c r="A19" s="408"/>
      <c r="B19" s="402"/>
      <c r="C19" s="91">
        <f>IF(F24&gt;H24,1,0)</f>
        <v>1</v>
      </c>
      <c r="D19" s="25">
        <f>IF(F19&gt;H19,1,0)</f>
        <v>1</v>
      </c>
      <c r="E19" s="393" t="str">
        <f>IF(F24&gt;=3,"○",IF(H24&gt;=3,"●",""))</f>
        <v>○</v>
      </c>
      <c r="F19" s="93">
        <f>IF(AND(Z5=0,X5=0),"",Z5)</f>
        <v>25</v>
      </c>
      <c r="G19" s="86" t="s">
        <v>10</v>
      </c>
      <c r="H19" s="94">
        <f>IF(AND(X5=0,Z5=0),"",X5)</f>
        <v>16</v>
      </c>
      <c r="I19" s="95">
        <f>IF(H19&gt;F19,1,0)</f>
        <v>0</v>
      </c>
      <c r="J19" s="88"/>
      <c r="K19" s="96">
        <f>IF(F24&gt;=H24,0,1)</f>
        <v>0</v>
      </c>
      <c r="L19" s="91">
        <f>IF(O24&gt;Q24,1,0)</f>
        <v>0</v>
      </c>
      <c r="M19" s="95">
        <f>IF(O19&gt;Q19,1,0)</f>
        <v>0</v>
      </c>
      <c r="N19" s="393" t="str">
        <f>IF(O24&gt;=3,"○",IF(Q24&gt;=3,"●",""))</f>
        <v>●</v>
      </c>
      <c r="O19" s="93">
        <f>IF(AND(Z12=0,X12=0),"",Z12)</f>
        <v>15</v>
      </c>
      <c r="P19" s="86" t="s">
        <v>10</v>
      </c>
      <c r="Q19" s="94">
        <f>IF(AND(X12=0,Z12=0),"",X12)</f>
        <v>25</v>
      </c>
      <c r="R19" s="95">
        <f>IF(Q19&gt;O19,1,0)</f>
        <v>1</v>
      </c>
      <c r="S19" s="88"/>
      <c r="T19" s="96">
        <f>IF(O24&gt;=Q24,0,1)</f>
        <v>1</v>
      </c>
      <c r="U19" s="95"/>
      <c r="V19" s="95"/>
      <c r="W19" s="396"/>
      <c r="X19" s="391"/>
      <c r="Y19" s="391"/>
      <c r="Z19" s="391"/>
      <c r="AA19" s="391"/>
      <c r="AB19" s="397"/>
      <c r="AC19" s="95"/>
      <c r="AD19" s="91">
        <f>IF(AG24&gt;AI24,1,0)</f>
        <v>1</v>
      </c>
      <c r="AE19" s="95">
        <f>IF(AG19&gt;AI19,1,0)</f>
        <v>1</v>
      </c>
      <c r="AF19" s="393" t="str">
        <f>IF(AG24&gt;=3,"○",IF(AI24&gt;=3,"●",""))</f>
        <v>○</v>
      </c>
      <c r="AG19" s="93">
        <f>'１次入力'!U46</f>
        <v>25</v>
      </c>
      <c r="AH19" s="86" t="s">
        <v>10</v>
      </c>
      <c r="AI19" s="94">
        <f>'１次入力'!Y46</f>
        <v>22</v>
      </c>
      <c r="AJ19" s="95">
        <f>IF(AI19&gt;AG19,1,0)</f>
        <v>0</v>
      </c>
      <c r="AK19" s="86"/>
      <c r="AL19" s="96">
        <f>IF(AG24&gt;=AI24,0,1)</f>
        <v>0</v>
      </c>
      <c r="AM19" s="91">
        <f>IF(AP24&gt;AR24,1,0)</f>
        <v>1</v>
      </c>
      <c r="AN19" s="95">
        <f>IF(AP19&gt;AR19,1,0)</f>
        <v>1</v>
      </c>
      <c r="AO19" s="393" t="str">
        <f>IF(AP24&gt;=3,"○",IF(AR24&gt;=3,"●",""))</f>
        <v>○</v>
      </c>
      <c r="AP19" s="93">
        <f>'１次入力'!E11</f>
        <v>25</v>
      </c>
      <c r="AQ19" s="86" t="s">
        <v>10</v>
      </c>
      <c r="AR19" s="94">
        <f>'１次入力'!I11</f>
        <v>22</v>
      </c>
      <c r="AS19" s="95">
        <f>IF(AR19&gt;AP19,1,0)</f>
        <v>0</v>
      </c>
      <c r="AT19" s="88"/>
      <c r="AU19" s="96">
        <f>IF(AP24&gt;=AR24,0,1)</f>
        <v>0</v>
      </c>
      <c r="AV19" s="91">
        <f>IF(AY24&gt;BA24,1,0)</f>
        <v>1</v>
      </c>
      <c r="AW19" s="95">
        <f>IF(AY19&gt;BA19,1,0)</f>
        <v>1</v>
      </c>
      <c r="AX19" s="393" t="str">
        <f>IF(AY24&gt;=3,"○",IF(BA24&gt;=3,"●",""))</f>
        <v>○</v>
      </c>
      <c r="AY19" s="93">
        <f>'１次入力'!M4</f>
        <v>25</v>
      </c>
      <c r="AZ19" s="86" t="s">
        <v>10</v>
      </c>
      <c r="BA19" s="94">
        <f>'１次入力'!Q4</f>
        <v>20</v>
      </c>
      <c r="BB19" s="95">
        <f>IF(BA19&gt;AY19,1,0)</f>
        <v>0</v>
      </c>
      <c r="BC19" s="88"/>
      <c r="BD19" s="96">
        <f>IF(AY24&gt;=BA24,0,1)</f>
        <v>0</v>
      </c>
      <c r="BE19" s="91">
        <f>IF(BH24&gt;BJ24,1,0)</f>
        <v>1</v>
      </c>
      <c r="BF19" s="95">
        <f>IF(BH19&gt;BJ19,1,0)</f>
        <v>1</v>
      </c>
      <c r="BG19" s="393" t="str">
        <f>IF(BH24&gt;=3,"○",IF(BJ24&gt;=3,"●",""))</f>
        <v>○</v>
      </c>
      <c r="BH19" s="93">
        <f>'１次入力'!AC25</f>
        <v>25</v>
      </c>
      <c r="BI19" s="86" t="s">
        <v>10</v>
      </c>
      <c r="BJ19" s="94">
        <f>'１次入力'!AG25</f>
        <v>21</v>
      </c>
      <c r="BK19" s="86">
        <f>IF(BJ19&gt;BH19,1,0)</f>
        <v>0</v>
      </c>
      <c r="BL19" s="88"/>
      <c r="BM19" s="96">
        <f>IF(BH24&gt;=BJ24,0,1)</f>
        <v>0</v>
      </c>
      <c r="BN19" s="91">
        <f>IF(BQ24&gt;BS24,1,0)</f>
        <v>1</v>
      </c>
      <c r="BO19" s="86">
        <f>IF(BQ19&gt;BS19,1,0)</f>
        <v>0</v>
      </c>
      <c r="BP19" s="393" t="str">
        <f>IF(BQ24&gt;=3,"○",IF(BS24&gt;=3,"●",""))</f>
        <v>○</v>
      </c>
      <c r="BQ19" s="93">
        <f>'１次入力'!AC18</f>
        <v>17</v>
      </c>
      <c r="BR19" s="86" t="s">
        <v>10</v>
      </c>
      <c r="BS19" s="94">
        <f>'１次入力'!AG18</f>
        <v>25</v>
      </c>
      <c r="BT19" s="86">
        <f t="shared" si="0"/>
        <v>1</v>
      </c>
      <c r="BU19" s="86"/>
      <c r="BV19" s="96">
        <f>IF(BQ24&gt;=BS24,0,1)</f>
        <v>0</v>
      </c>
      <c r="BW19" s="84"/>
      <c r="BX19" s="85"/>
      <c r="BY19" s="85"/>
      <c r="BZ19" s="86"/>
      <c r="CA19" s="85"/>
      <c r="CB19" s="85"/>
      <c r="CC19" s="87"/>
      <c r="CD19" s="87"/>
      <c r="CE19" s="85"/>
      <c r="CF19" s="98"/>
      <c r="CG19" s="88"/>
      <c r="CH19" s="89"/>
      <c r="CI19" s="85"/>
      <c r="CJ19" s="85"/>
      <c r="CK19" s="85"/>
      <c r="CL19" s="42"/>
    </row>
    <row r="20" spans="1:90" ht="16.5" customHeight="1">
      <c r="A20" s="408"/>
      <c r="B20" s="402"/>
      <c r="C20" s="97">
        <f>IF(C19=1,0,IF(G24="棄",1,0))</f>
        <v>0</v>
      </c>
      <c r="D20" s="25">
        <f>IF(F20&gt;H20,1,0)</f>
        <v>1</v>
      </c>
      <c r="E20" s="393"/>
      <c r="F20" s="93">
        <f>IF(AND(Z6=0,X6=0),"",Z6)</f>
        <v>25</v>
      </c>
      <c r="G20" s="86" t="s">
        <v>10</v>
      </c>
      <c r="H20" s="94">
        <f>IF(AND(X6=0,Z6=0),"",X6)</f>
        <v>20</v>
      </c>
      <c r="I20" s="95">
        <f>IF(H20&gt;F20,1,0)</f>
        <v>0</v>
      </c>
      <c r="J20" s="88"/>
      <c r="K20" s="90"/>
      <c r="L20" s="97">
        <f>IF(L19=1,0,IF(P24="棄",1,0))</f>
        <v>0</v>
      </c>
      <c r="M20" s="95">
        <f>IF(O20&gt;Q20,1,0)</f>
        <v>1</v>
      </c>
      <c r="N20" s="393"/>
      <c r="O20" s="93">
        <f>IF(AND(Z13=0,X13=0),"",Z13)</f>
        <v>25</v>
      </c>
      <c r="P20" s="86" t="s">
        <v>10</v>
      </c>
      <c r="Q20" s="94">
        <f>IF(AND(X13=0,Z13=0),"",X13)</f>
        <v>21</v>
      </c>
      <c r="R20" s="95">
        <f>IF(Q20&gt;O20,1,0)</f>
        <v>0</v>
      </c>
      <c r="S20" s="88"/>
      <c r="T20" s="90"/>
      <c r="U20" s="95"/>
      <c r="V20" s="95"/>
      <c r="W20" s="396"/>
      <c r="X20" s="391"/>
      <c r="Y20" s="391"/>
      <c r="Z20" s="391"/>
      <c r="AA20" s="391"/>
      <c r="AB20" s="397"/>
      <c r="AC20" s="95"/>
      <c r="AD20" s="97">
        <f>IF(AD19=1,0,IF(AH24="棄",1,0))</f>
        <v>0</v>
      </c>
      <c r="AE20" s="95">
        <f>IF(AG20&gt;AI20,1,0)</f>
        <v>1</v>
      </c>
      <c r="AF20" s="393"/>
      <c r="AG20" s="93">
        <f>'１次入力'!U47</f>
        <v>25</v>
      </c>
      <c r="AH20" s="86" t="s">
        <v>10</v>
      </c>
      <c r="AI20" s="94">
        <f>'１次入力'!Y47</f>
        <v>19</v>
      </c>
      <c r="AJ20" s="95">
        <f>IF(AI20&gt;AG20,1,0)</f>
        <v>0</v>
      </c>
      <c r="AK20" s="86"/>
      <c r="AL20" s="90"/>
      <c r="AM20" s="97">
        <f>IF(AM19=1,0,IF(AQ24="棄",1,0))</f>
        <v>0</v>
      </c>
      <c r="AN20" s="95">
        <f>IF(AP20&gt;AR20,1,0)</f>
        <v>1</v>
      </c>
      <c r="AO20" s="393"/>
      <c r="AP20" s="93">
        <f>'１次入力'!E12</f>
        <v>25</v>
      </c>
      <c r="AQ20" s="86" t="s">
        <v>10</v>
      </c>
      <c r="AR20" s="94">
        <f>'１次入力'!I12</f>
        <v>18</v>
      </c>
      <c r="AS20" s="95">
        <f>IF(AR20&gt;AP20,1,0)</f>
        <v>0</v>
      </c>
      <c r="AT20" s="88"/>
      <c r="AU20" s="95"/>
      <c r="AV20" s="97">
        <f>IF(AV19=1,0,IF(AZ24="棄",1,0))</f>
        <v>0</v>
      </c>
      <c r="AW20" s="95">
        <f>IF(AY20&gt;BA20,1,0)</f>
        <v>1</v>
      </c>
      <c r="AX20" s="393"/>
      <c r="AY20" s="93">
        <f>'１次入力'!M5</f>
        <v>25</v>
      </c>
      <c r="AZ20" s="86" t="s">
        <v>10</v>
      </c>
      <c r="BA20" s="94">
        <f>'１次入力'!Q5</f>
        <v>22</v>
      </c>
      <c r="BB20" s="95">
        <f>IF(BA20&gt;AY20,1,0)</f>
        <v>0</v>
      </c>
      <c r="BC20" s="88"/>
      <c r="BD20" s="90"/>
      <c r="BE20" s="97">
        <f>IF(BE19=1,0,IF(BI24="棄",1,0))</f>
        <v>0</v>
      </c>
      <c r="BF20" s="95">
        <f>IF(BH20&gt;BJ20,1,0)</f>
        <v>0</v>
      </c>
      <c r="BG20" s="393"/>
      <c r="BH20" s="93">
        <f>'１次入力'!AC26</f>
        <v>22</v>
      </c>
      <c r="BI20" s="86" t="s">
        <v>10</v>
      </c>
      <c r="BJ20" s="94">
        <f>'１次入力'!AG26</f>
        <v>25</v>
      </c>
      <c r="BK20" s="86">
        <f>IF(BJ20&gt;BH20,1,0)</f>
        <v>1</v>
      </c>
      <c r="BL20" s="88"/>
      <c r="BM20" s="86"/>
      <c r="BN20" s="97">
        <f>IF(BN19=1,0,IF(BR24="棄",1,0))</f>
        <v>0</v>
      </c>
      <c r="BO20" s="86">
        <f>IF(BQ20&gt;BS20,1,0)</f>
        <v>1</v>
      </c>
      <c r="BP20" s="393"/>
      <c r="BQ20" s="93">
        <f>'１次入力'!AC19</f>
        <v>25</v>
      </c>
      <c r="BR20" s="86" t="s">
        <v>10</v>
      </c>
      <c r="BS20" s="94">
        <f>'１次入力'!AG19</f>
        <v>18</v>
      </c>
      <c r="BT20" s="86">
        <f t="shared" si="0"/>
        <v>0</v>
      </c>
      <c r="BU20" s="86"/>
      <c r="BV20" s="86"/>
      <c r="BW20" s="87"/>
      <c r="BX20" s="85"/>
      <c r="BY20" s="85"/>
      <c r="BZ20" s="86"/>
      <c r="CA20" s="85"/>
      <c r="CB20" s="85"/>
      <c r="CC20" s="87"/>
      <c r="CD20" s="87"/>
      <c r="CE20" s="85"/>
      <c r="CF20" s="98"/>
      <c r="CG20" s="98"/>
      <c r="CH20" s="89"/>
      <c r="CI20" s="85"/>
      <c r="CJ20" s="85"/>
      <c r="CK20" s="99"/>
      <c r="CL20" s="42"/>
    </row>
    <row r="21" spans="1:90" ht="16.5" customHeight="1">
      <c r="A21" s="408"/>
      <c r="B21" s="402"/>
      <c r="C21" s="51">
        <f>SUM(F19:F23)</f>
        <v>75</v>
      </c>
      <c r="D21" s="25">
        <f>IF(F21&gt;H21,1,0)</f>
        <v>1</v>
      </c>
      <c r="E21" s="393"/>
      <c r="F21" s="93">
        <f>IF(AND(Z7=0,X7=0),"",Z7)</f>
        <v>25</v>
      </c>
      <c r="G21" s="86" t="s">
        <v>10</v>
      </c>
      <c r="H21" s="94">
        <f>IF(AND(X7=0,Z7=0),"",X7)</f>
        <v>12</v>
      </c>
      <c r="I21" s="95">
        <f>IF(H21&gt;F21,1,0)</f>
        <v>0</v>
      </c>
      <c r="J21" s="88"/>
      <c r="K21" s="90">
        <f>SUM(H19:H23)</f>
        <v>48</v>
      </c>
      <c r="L21" s="116">
        <f>SUM(O19:O23)</f>
        <v>82</v>
      </c>
      <c r="M21" s="95">
        <f>IF(O21&gt;Q21,1,0)</f>
        <v>0</v>
      </c>
      <c r="N21" s="393"/>
      <c r="O21" s="93">
        <f>IF(AND(Z14=0,X14=0),"",Z14)</f>
        <v>20</v>
      </c>
      <c r="P21" s="86" t="s">
        <v>10</v>
      </c>
      <c r="Q21" s="94">
        <f>IF(AND(X14=0,Z14=0),"",X14)</f>
        <v>25</v>
      </c>
      <c r="R21" s="95">
        <f>IF(Q21&gt;O21,1,0)</f>
        <v>1</v>
      </c>
      <c r="S21" s="88"/>
      <c r="T21" s="90">
        <f>SUM(Q19:Q23)</f>
        <v>96</v>
      </c>
      <c r="U21" s="95"/>
      <c r="V21" s="95"/>
      <c r="W21" s="396"/>
      <c r="X21" s="391"/>
      <c r="Y21" s="391"/>
      <c r="Z21" s="391"/>
      <c r="AA21" s="391"/>
      <c r="AB21" s="397"/>
      <c r="AC21" s="95"/>
      <c r="AD21" s="116">
        <f>SUM(AG19:AG23)</f>
        <v>75</v>
      </c>
      <c r="AE21" s="95">
        <f>IF(AG21&gt;AI21,1,0)</f>
        <v>1</v>
      </c>
      <c r="AF21" s="393"/>
      <c r="AG21" s="93">
        <f>'１次入力'!U48</f>
        <v>25</v>
      </c>
      <c r="AH21" s="86" t="s">
        <v>10</v>
      </c>
      <c r="AI21" s="94">
        <f>'１次入力'!Y48</f>
        <v>19</v>
      </c>
      <c r="AJ21" s="95">
        <f>IF(AI21&gt;AG21,1,0)</f>
        <v>0</v>
      </c>
      <c r="AK21" s="86"/>
      <c r="AL21" s="90">
        <f>SUM(AI19:AI23)</f>
        <v>60</v>
      </c>
      <c r="AM21" s="76">
        <f>SUM(AP19:AP23)</f>
        <v>75</v>
      </c>
      <c r="AN21" s="95">
        <f>IF(AP21&gt;AR21,1,0)</f>
        <v>1</v>
      </c>
      <c r="AO21" s="393"/>
      <c r="AP21" s="93">
        <f>'１次入力'!E13</f>
        <v>25</v>
      </c>
      <c r="AQ21" s="86" t="s">
        <v>10</v>
      </c>
      <c r="AR21" s="94">
        <f>'１次入力'!I13</f>
        <v>14</v>
      </c>
      <c r="AS21" s="95">
        <f>IF(AR21&gt;AP21,1,0)</f>
        <v>0</v>
      </c>
      <c r="AT21" s="88"/>
      <c r="AU21" s="95">
        <f>SUM(AR19:AR23)</f>
        <v>54</v>
      </c>
      <c r="AV21" s="116">
        <f>SUM(AY19:AY23)</f>
        <v>100</v>
      </c>
      <c r="AW21" s="95">
        <f>IF(AY21&gt;BA21,1,0)</f>
        <v>0</v>
      </c>
      <c r="AX21" s="393"/>
      <c r="AY21" s="93">
        <f>'１次入力'!M6</f>
        <v>25</v>
      </c>
      <c r="AZ21" s="86" t="s">
        <v>10</v>
      </c>
      <c r="BA21" s="94">
        <f>'１次入力'!Q6</f>
        <v>27</v>
      </c>
      <c r="BB21" s="95">
        <f>IF(BA21&gt;AY21,1,0)</f>
        <v>1</v>
      </c>
      <c r="BC21" s="88"/>
      <c r="BD21" s="90">
        <f>SUM(BA19:BA23)</f>
        <v>88</v>
      </c>
      <c r="BE21" s="76">
        <f>SUM(BH19:BH23)</f>
        <v>97</v>
      </c>
      <c r="BF21" s="95">
        <f>IF(BH21&gt;BJ21,1,0)</f>
        <v>1</v>
      </c>
      <c r="BG21" s="393"/>
      <c r="BH21" s="93">
        <f>'１次入力'!AC27</f>
        <v>25</v>
      </c>
      <c r="BI21" s="86" t="s">
        <v>10</v>
      </c>
      <c r="BJ21" s="94">
        <f>'１次入力'!AG27</f>
        <v>21</v>
      </c>
      <c r="BK21" s="86">
        <f>IF(BJ21&gt;BH21,1,0)</f>
        <v>0</v>
      </c>
      <c r="BL21" s="88"/>
      <c r="BM21" s="86">
        <f>SUM(BJ19:BJ23)</f>
        <v>88</v>
      </c>
      <c r="BN21" s="100">
        <f>SUM(BQ19:BQ23)</f>
        <v>102</v>
      </c>
      <c r="BO21" s="86">
        <f>IF(BQ21&gt;BS21,1,0)</f>
        <v>1</v>
      </c>
      <c r="BP21" s="393"/>
      <c r="BQ21" s="93">
        <f>'１次入力'!AC20</f>
        <v>25</v>
      </c>
      <c r="BR21" s="86" t="s">
        <v>10</v>
      </c>
      <c r="BS21" s="94">
        <f>'１次入力'!AG20</f>
        <v>20</v>
      </c>
      <c r="BT21" s="86">
        <f t="shared" si="0"/>
        <v>0</v>
      </c>
      <c r="BU21" s="86"/>
      <c r="BV21" s="86">
        <f>SUM(BS19:BS23)</f>
        <v>96</v>
      </c>
      <c r="BW21" s="87">
        <f>BZ21*100+CH21*10+CL21</f>
        <v>112</v>
      </c>
      <c r="BX21" s="85">
        <f>C23+L23+U23+AD23+AM23+AV23+BE23+BN23</f>
        <v>7</v>
      </c>
      <c r="BY21" s="85">
        <f>(CA21*2)+CB21</f>
        <v>13</v>
      </c>
      <c r="BZ21" s="86">
        <f>RANK(BY21,$BY$6:$BY$56)</f>
        <v>1</v>
      </c>
      <c r="CA21" s="85">
        <f>C19+L19+U19+AD19+AM19+AV19+BE19+BN19</f>
        <v>6</v>
      </c>
      <c r="CB21" s="85">
        <f>K19+T19+AC19+AL19+AU19+BD19+BM19+BV19-CC21</f>
        <v>1</v>
      </c>
      <c r="CC21" s="87">
        <f>C20+E20+L20+U20+AD20+AM20+AV20+BE20+BN20</f>
        <v>0</v>
      </c>
      <c r="CD21" s="87">
        <f>F24+O24+X24+AG24+AP24+AY24+BH24+BQ24</f>
        <v>19</v>
      </c>
      <c r="CE21" s="85">
        <f>H24+Q24+Z24+AI24+AR24+BA24+BJ24+BS24</f>
        <v>6</v>
      </c>
      <c r="CF21" s="98">
        <f>IF(CG21=100,"MAX",CG21)</f>
        <v>3.1666666666666665</v>
      </c>
      <c r="CG21" s="98">
        <f>IF(ISERROR(CD21/CE21),100,(CD21/CE21))</f>
        <v>3.1666666666666665</v>
      </c>
      <c r="CH21" s="89">
        <f>RANK(CG21,$CG$6:$CG$56)</f>
        <v>1</v>
      </c>
      <c r="CI21" s="85">
        <f>C21+L21+U21+AD21+AM21+AV21+BE21+BN21</f>
        <v>606</v>
      </c>
      <c r="CJ21" s="85">
        <f>K21+T21+AC21+AL21+AU21+BD21+BM21+BV21</f>
        <v>530</v>
      </c>
      <c r="CK21" s="98">
        <f>IF(ISERROR(CI21/CJ21),0,(CI21/CJ21))</f>
        <v>1.1433962264150943</v>
      </c>
      <c r="CL21" s="42">
        <f>RANK(CK21,$CK$6:$CK$56)</f>
        <v>2</v>
      </c>
    </row>
    <row r="22" spans="1:90" ht="16.5" customHeight="1">
      <c r="A22" s="408"/>
      <c r="B22" s="402"/>
      <c r="C22" s="44"/>
      <c r="D22" s="25">
        <f>IF(F22&gt;H22,1,0)</f>
        <v>0</v>
      </c>
      <c r="E22" s="393"/>
      <c r="F22" s="93">
        <f>IF(AND(Z8=0,X8=0),"",Z8)</f>
      </c>
      <c r="G22" s="86" t="s">
        <v>10</v>
      </c>
      <c r="H22" s="94">
        <f>IF(AND(X8=0,Z8=0),"",X8)</f>
      </c>
      <c r="I22" s="95">
        <f>IF(H22&gt;F22,1,0)</f>
        <v>0</v>
      </c>
      <c r="J22" s="88"/>
      <c r="K22" s="90"/>
      <c r="L22" s="97"/>
      <c r="M22" s="95">
        <f>IF(O22&gt;Q22,1,0)</f>
        <v>0</v>
      </c>
      <c r="N22" s="393"/>
      <c r="O22" s="93">
        <f>IF(AND(Z15=0,X15=0),"",Z15)</f>
        <v>22</v>
      </c>
      <c r="P22" s="86" t="s">
        <v>10</v>
      </c>
      <c r="Q22" s="94">
        <f>IF(AND(X15=0,Z15=0),"",X15)</f>
        <v>25</v>
      </c>
      <c r="R22" s="95">
        <f>IF(Q22&gt;O22,1,0)</f>
        <v>1</v>
      </c>
      <c r="S22" s="88"/>
      <c r="T22" s="90"/>
      <c r="U22" s="95"/>
      <c r="V22" s="95"/>
      <c r="W22" s="396"/>
      <c r="X22" s="391"/>
      <c r="Y22" s="391"/>
      <c r="Z22" s="391"/>
      <c r="AA22" s="391"/>
      <c r="AB22" s="397"/>
      <c r="AC22" s="95"/>
      <c r="AD22" s="97"/>
      <c r="AE22" s="95">
        <f>IF(AG22&gt;AI22,1,0)</f>
        <v>0</v>
      </c>
      <c r="AF22" s="393"/>
      <c r="AG22" s="93">
        <f>'１次入力'!U49</f>
      </c>
      <c r="AH22" s="86" t="s">
        <v>10</v>
      </c>
      <c r="AI22" s="94">
        <f>'１次入力'!Y49</f>
      </c>
      <c r="AJ22" s="95">
        <f>IF(AI22&gt;AG22,1,0)</f>
        <v>0</v>
      </c>
      <c r="AK22" s="86"/>
      <c r="AL22" s="90"/>
      <c r="AM22" s="95"/>
      <c r="AN22" s="95">
        <f>IF(AP22&gt;AR22,1,0)</f>
        <v>0</v>
      </c>
      <c r="AO22" s="393"/>
      <c r="AP22" s="93">
        <f>'１次入力'!E14</f>
      </c>
      <c r="AQ22" s="86" t="s">
        <v>10</v>
      </c>
      <c r="AR22" s="94">
        <f>'１次入力'!I14</f>
      </c>
      <c r="AS22" s="95">
        <f>IF(AR22&gt;AP22,1,0)</f>
        <v>0</v>
      </c>
      <c r="AT22" s="88"/>
      <c r="AU22" s="95"/>
      <c r="AV22" s="97"/>
      <c r="AW22" s="95">
        <f>IF(AY22&gt;BA22,1,0)</f>
        <v>1</v>
      </c>
      <c r="AX22" s="393"/>
      <c r="AY22" s="93">
        <f>'１次入力'!M7</f>
        <v>25</v>
      </c>
      <c r="AZ22" s="86" t="s">
        <v>10</v>
      </c>
      <c r="BA22" s="94">
        <f>'１次入力'!Q7</f>
        <v>19</v>
      </c>
      <c r="BB22" s="95">
        <f>IF(BA22&gt;AY22,1,0)</f>
        <v>0</v>
      </c>
      <c r="BC22" s="88"/>
      <c r="BD22" s="90"/>
      <c r="BE22" s="95"/>
      <c r="BF22" s="95">
        <f>IF(BH22&gt;BJ22,1,0)</f>
        <v>1</v>
      </c>
      <c r="BG22" s="393"/>
      <c r="BH22" s="93">
        <f>'１次入力'!AC28</f>
        <v>25</v>
      </c>
      <c r="BI22" s="86" t="s">
        <v>10</v>
      </c>
      <c r="BJ22" s="94">
        <f>'１次入力'!AG28</f>
        <v>21</v>
      </c>
      <c r="BK22" s="86">
        <f>IF(BJ22&gt;BH22,1,0)</f>
        <v>0</v>
      </c>
      <c r="BL22" s="88"/>
      <c r="BM22" s="86"/>
      <c r="BN22" s="87"/>
      <c r="BO22" s="86">
        <f>IF(BQ22&gt;BS22,1,0)</f>
        <v>1</v>
      </c>
      <c r="BP22" s="393"/>
      <c r="BQ22" s="93">
        <f>'１次入力'!AC21</f>
        <v>35</v>
      </c>
      <c r="BR22" s="86" t="s">
        <v>10</v>
      </c>
      <c r="BS22" s="94">
        <f>'１次入力'!AG21</f>
        <v>33</v>
      </c>
      <c r="BT22" s="86">
        <f t="shared" si="0"/>
        <v>0</v>
      </c>
      <c r="BU22" s="86"/>
      <c r="BV22" s="86"/>
      <c r="BW22" s="87"/>
      <c r="BX22" s="85"/>
      <c r="BY22" s="85"/>
      <c r="BZ22" s="86"/>
      <c r="CA22" s="85"/>
      <c r="CB22" s="85"/>
      <c r="CC22" s="87"/>
      <c r="CD22" s="87"/>
      <c r="CE22" s="85"/>
      <c r="CF22" s="98"/>
      <c r="CG22" s="98"/>
      <c r="CH22" s="89"/>
      <c r="CI22" s="85"/>
      <c r="CJ22" s="85"/>
      <c r="CK22" s="99"/>
      <c r="CL22" s="42"/>
    </row>
    <row r="23" spans="1:90" ht="16.5" customHeight="1">
      <c r="A23" s="408"/>
      <c r="B23" s="402"/>
      <c r="C23" s="44">
        <f>IF(F24=H24,0,1)</f>
        <v>1</v>
      </c>
      <c r="D23" s="25">
        <f>IF(F23&gt;H23,1,0)</f>
        <v>0</v>
      </c>
      <c r="E23" s="393"/>
      <c r="F23" s="93">
        <f>IF(AND(Z9=0,X9=0),"",Z9)</f>
      </c>
      <c r="G23" s="86" t="s">
        <v>10</v>
      </c>
      <c r="H23" s="94">
        <f>IF(AND(X9=0,Z9=0),"",X9)</f>
      </c>
      <c r="I23" s="95">
        <f>IF(H23&gt;F23,1,0)</f>
        <v>0</v>
      </c>
      <c r="J23" s="88"/>
      <c r="K23" s="90"/>
      <c r="L23" s="97">
        <f>IF(O24=Q24,0,1)</f>
        <v>1</v>
      </c>
      <c r="M23" s="95">
        <f>IF(O23&gt;Q23,1,0)</f>
        <v>0</v>
      </c>
      <c r="N23" s="393"/>
      <c r="O23" s="93">
        <f>IF(AND(Z16=0,X16=0),"",Z16)</f>
      </c>
      <c r="P23" s="86" t="s">
        <v>10</v>
      </c>
      <c r="Q23" s="94">
        <f>IF(AND(X16=0,Z16=0),"",X16)</f>
      </c>
      <c r="R23" s="95">
        <f>IF(Q23&gt;O23,1,0)</f>
        <v>0</v>
      </c>
      <c r="S23" s="88"/>
      <c r="T23" s="90"/>
      <c r="U23" s="95"/>
      <c r="V23" s="95"/>
      <c r="W23" s="396"/>
      <c r="X23" s="391"/>
      <c r="Y23" s="391"/>
      <c r="Z23" s="391"/>
      <c r="AA23" s="391"/>
      <c r="AB23" s="397"/>
      <c r="AC23" s="95"/>
      <c r="AD23" s="97">
        <f>IF(AG24=AI24,0,1)</f>
        <v>1</v>
      </c>
      <c r="AE23" s="95">
        <f>IF(AG23&gt;AI23,1,0)</f>
        <v>0</v>
      </c>
      <c r="AF23" s="393"/>
      <c r="AG23" s="93">
        <f>'１次入力'!U50</f>
      </c>
      <c r="AH23" s="86" t="s">
        <v>10</v>
      </c>
      <c r="AI23" s="94">
        <f>'１次入力'!Y50</f>
      </c>
      <c r="AJ23" s="95">
        <f>IF(AI23&gt;AG23,1,0)</f>
        <v>0</v>
      </c>
      <c r="AK23" s="86"/>
      <c r="AL23" s="90"/>
      <c r="AM23" s="95">
        <f>IF(AP24=AR24,0,1)</f>
        <v>1</v>
      </c>
      <c r="AN23" s="95">
        <f>IF(AP23&gt;AR23,1,0)</f>
        <v>0</v>
      </c>
      <c r="AO23" s="393"/>
      <c r="AP23" s="93">
        <f>'１次入力'!E15</f>
      </c>
      <c r="AQ23" s="86" t="s">
        <v>10</v>
      </c>
      <c r="AR23" s="94">
        <f>'１次入力'!I15</f>
      </c>
      <c r="AS23" s="95">
        <f>IF(AR23&gt;AP23,1,0)</f>
        <v>0</v>
      </c>
      <c r="AT23" s="88"/>
      <c r="AU23" s="95"/>
      <c r="AV23" s="97">
        <f>IF(AY24=BA24,0,1)</f>
        <v>1</v>
      </c>
      <c r="AW23" s="95">
        <f>IF(AY23&gt;BA23,1,0)</f>
        <v>0</v>
      </c>
      <c r="AX23" s="393"/>
      <c r="AY23" s="93">
        <f>'１次入力'!M8</f>
      </c>
      <c r="AZ23" s="86" t="s">
        <v>10</v>
      </c>
      <c r="BA23" s="94">
        <f>'１次入力'!Q8</f>
      </c>
      <c r="BB23" s="95">
        <f>IF(BA23&gt;AY23,1,0)</f>
        <v>0</v>
      </c>
      <c r="BC23" s="88"/>
      <c r="BD23" s="90"/>
      <c r="BE23" s="95">
        <f>IF(BH24=BJ24,0,1)</f>
        <v>1</v>
      </c>
      <c r="BF23" s="95">
        <f>IF(BH23&gt;BJ23,1,0)</f>
        <v>0</v>
      </c>
      <c r="BG23" s="393"/>
      <c r="BH23" s="93">
        <f>'１次入力'!AC29</f>
      </c>
      <c r="BI23" s="86" t="s">
        <v>10</v>
      </c>
      <c r="BJ23" s="94">
        <f>'１次入力'!AG29</f>
      </c>
      <c r="BK23" s="86">
        <f>IF(BJ23&gt;BH23,1,0)</f>
        <v>0</v>
      </c>
      <c r="BL23" s="88"/>
      <c r="BM23" s="86"/>
      <c r="BN23" s="87">
        <f>IF(BQ24=BS24,0,1)</f>
        <v>1</v>
      </c>
      <c r="BO23" s="86">
        <f>IF(BQ23&gt;BS23,1,0)</f>
        <v>0</v>
      </c>
      <c r="BP23" s="393"/>
      <c r="BQ23" s="93">
        <f>'１次入力'!AC22</f>
      </c>
      <c r="BR23" s="86" t="s">
        <v>10</v>
      </c>
      <c r="BS23" s="94">
        <f>'１次入力'!AG22</f>
      </c>
      <c r="BT23" s="86">
        <f t="shared" si="0"/>
        <v>0</v>
      </c>
      <c r="BU23" s="86"/>
      <c r="BV23" s="86"/>
      <c r="BW23" s="87"/>
      <c r="BX23" s="85"/>
      <c r="BY23" s="85"/>
      <c r="BZ23" s="86"/>
      <c r="CA23" s="85"/>
      <c r="CB23" s="85"/>
      <c r="CC23" s="87"/>
      <c r="CD23" s="87"/>
      <c r="CE23" s="85"/>
      <c r="CF23" s="98"/>
      <c r="CG23" s="98"/>
      <c r="CH23" s="89"/>
      <c r="CI23" s="85"/>
      <c r="CJ23" s="85"/>
      <c r="CK23" s="99"/>
      <c r="CL23" s="42"/>
    </row>
    <row r="24" spans="1:90" s="47" customFormat="1" ht="16.5" customHeight="1">
      <c r="A24" s="409"/>
      <c r="B24" s="403"/>
      <c r="C24" s="48"/>
      <c r="D24" s="46"/>
      <c r="E24" s="125"/>
      <c r="F24" s="118">
        <f>SUM(D19:D23)</f>
        <v>3</v>
      </c>
      <c r="G24" s="118" t="str">
        <f>+Y10</f>
        <v>-</v>
      </c>
      <c r="H24" s="118">
        <f>SUM(I19:I23)</f>
        <v>0</v>
      </c>
      <c r="I24" s="119"/>
      <c r="J24" s="120"/>
      <c r="K24" s="121"/>
      <c r="L24" s="123"/>
      <c r="M24" s="119"/>
      <c r="N24" s="122"/>
      <c r="O24" s="118">
        <f>SUM(M19:M23)</f>
        <v>1</v>
      </c>
      <c r="P24" s="118" t="str">
        <f>+Y17</f>
        <v>-</v>
      </c>
      <c r="Q24" s="118">
        <f>SUM(R19:R23)</f>
        <v>3</v>
      </c>
      <c r="R24" s="95"/>
      <c r="S24" s="88"/>
      <c r="T24" s="90"/>
      <c r="U24" s="95"/>
      <c r="V24" s="95"/>
      <c r="W24" s="398"/>
      <c r="X24" s="392"/>
      <c r="Y24" s="392"/>
      <c r="Z24" s="392"/>
      <c r="AA24" s="392"/>
      <c r="AB24" s="399"/>
      <c r="AC24" s="95"/>
      <c r="AD24" s="97"/>
      <c r="AE24" s="76"/>
      <c r="AF24" s="86"/>
      <c r="AG24" s="118">
        <f>SUM(AE19:AE23)</f>
        <v>3</v>
      </c>
      <c r="AH24" s="142" t="s">
        <v>21</v>
      </c>
      <c r="AI24" s="118">
        <f>SUM(AJ19:AJ23)</f>
        <v>0</v>
      </c>
      <c r="AJ24" s="119"/>
      <c r="AK24" s="118"/>
      <c r="AL24" s="121"/>
      <c r="AM24" s="119"/>
      <c r="AN24" s="119"/>
      <c r="AO24" s="122"/>
      <c r="AP24" s="118">
        <f>SUM(AN19:AN23)</f>
        <v>3</v>
      </c>
      <c r="AQ24" s="142" t="s">
        <v>21</v>
      </c>
      <c r="AR24" s="118">
        <f>SUM(AS19:AS23)</f>
        <v>0</v>
      </c>
      <c r="AS24" s="119"/>
      <c r="AT24" s="120"/>
      <c r="AU24" s="119"/>
      <c r="AV24" s="123"/>
      <c r="AW24" s="119"/>
      <c r="AX24" s="122"/>
      <c r="AY24" s="118">
        <f>SUM(AW19:AW23)</f>
        <v>3</v>
      </c>
      <c r="AZ24" s="142" t="s">
        <v>21</v>
      </c>
      <c r="BA24" s="118">
        <f>SUM(BB19:BB23)</f>
        <v>1</v>
      </c>
      <c r="BB24" s="119"/>
      <c r="BC24" s="120"/>
      <c r="BD24" s="121"/>
      <c r="BE24" s="119"/>
      <c r="BF24" s="119"/>
      <c r="BG24" s="122"/>
      <c r="BH24" s="118">
        <f>SUM(BF19:BF23)</f>
        <v>3</v>
      </c>
      <c r="BI24" s="142" t="s">
        <v>21</v>
      </c>
      <c r="BJ24" s="118">
        <f>SUM(BK19:BK23)</f>
        <v>1</v>
      </c>
      <c r="BK24" s="118"/>
      <c r="BL24" s="120"/>
      <c r="BM24" s="118"/>
      <c r="BN24" s="125"/>
      <c r="BO24" s="124"/>
      <c r="BP24" s="118"/>
      <c r="BQ24" s="118">
        <f>SUM(BO19:BO23)</f>
        <v>3</v>
      </c>
      <c r="BR24" s="142" t="s">
        <v>21</v>
      </c>
      <c r="BS24" s="118">
        <f>SUM(BT19:BT23)</f>
        <v>1</v>
      </c>
      <c r="BT24" s="86"/>
      <c r="BU24" s="86"/>
      <c r="BV24" s="102"/>
      <c r="BW24" s="103"/>
      <c r="BX24" s="104"/>
      <c r="BY24" s="104"/>
      <c r="BZ24" s="102"/>
      <c r="CA24" s="104"/>
      <c r="CB24" s="104"/>
      <c r="CC24" s="103"/>
      <c r="CD24" s="103"/>
      <c r="CE24" s="85"/>
      <c r="CF24" s="98"/>
      <c r="CG24" s="98"/>
      <c r="CH24" s="106"/>
      <c r="CI24" s="104"/>
      <c r="CJ24" s="104"/>
      <c r="CK24" s="107"/>
      <c r="CL24" s="50"/>
    </row>
    <row r="25" spans="1:90" s="47" customFormat="1" ht="12" customHeight="1">
      <c r="A25" s="407">
        <f>RANK(BW28,$BW$7:$BW$56,1)</f>
        <v>6</v>
      </c>
      <c r="B25" s="401" t="str">
        <f>AF3</f>
        <v>桜美林</v>
      </c>
      <c r="C25" s="48"/>
      <c r="D25" s="46"/>
      <c r="E25" s="134"/>
      <c r="F25" s="96"/>
      <c r="G25" s="96"/>
      <c r="H25" s="96"/>
      <c r="I25" s="92"/>
      <c r="J25" s="109"/>
      <c r="K25" s="110"/>
      <c r="L25" s="92"/>
      <c r="M25" s="92"/>
      <c r="N25" s="135"/>
      <c r="O25" s="96"/>
      <c r="P25" s="96"/>
      <c r="Q25" s="96"/>
      <c r="R25" s="92"/>
      <c r="S25" s="109"/>
      <c r="T25" s="92"/>
      <c r="U25" s="92"/>
      <c r="V25" s="92"/>
      <c r="W25" s="96"/>
      <c r="X25" s="96"/>
      <c r="Y25" s="96"/>
      <c r="Z25" s="96"/>
      <c r="AA25" s="92"/>
      <c r="AB25" s="96"/>
      <c r="AC25" s="92"/>
      <c r="AD25" s="92"/>
      <c r="AE25" s="82"/>
      <c r="AF25" s="389"/>
      <c r="AG25" s="390"/>
      <c r="AH25" s="390"/>
      <c r="AI25" s="390"/>
      <c r="AJ25" s="390"/>
      <c r="AK25" s="390"/>
      <c r="AL25" s="92"/>
      <c r="AM25" s="92"/>
      <c r="AN25" s="92"/>
      <c r="AO25" s="135"/>
      <c r="AP25" s="96"/>
      <c r="AQ25" s="96"/>
      <c r="AR25" s="96"/>
      <c r="AS25" s="92"/>
      <c r="AT25" s="109"/>
      <c r="AU25" s="92"/>
      <c r="AV25" s="92"/>
      <c r="AW25" s="92"/>
      <c r="AX25" s="135"/>
      <c r="AY25" s="96"/>
      <c r="AZ25" s="96"/>
      <c r="BA25" s="96"/>
      <c r="BB25" s="92"/>
      <c r="BC25" s="109"/>
      <c r="BD25" s="92"/>
      <c r="BE25" s="92"/>
      <c r="BF25" s="92"/>
      <c r="BG25" s="135"/>
      <c r="BH25" s="96"/>
      <c r="BI25" s="96"/>
      <c r="BJ25" s="96"/>
      <c r="BK25" s="96"/>
      <c r="BL25" s="109"/>
      <c r="BM25" s="96"/>
      <c r="BN25" s="96"/>
      <c r="BO25" s="111"/>
      <c r="BP25" s="137"/>
      <c r="BQ25" s="96"/>
      <c r="BR25" s="96"/>
      <c r="BS25" s="96"/>
      <c r="BT25" s="96"/>
      <c r="BU25" s="96"/>
      <c r="BV25" s="86"/>
      <c r="BW25" s="87"/>
      <c r="BX25" s="112"/>
      <c r="BY25" s="112"/>
      <c r="BZ25" s="96"/>
      <c r="CA25" s="112"/>
      <c r="CB25" s="112"/>
      <c r="CC25" s="108"/>
      <c r="CD25" s="108"/>
      <c r="CE25" s="112"/>
      <c r="CF25" s="113"/>
      <c r="CG25" s="113"/>
      <c r="CH25" s="114"/>
      <c r="CI25" s="112"/>
      <c r="CJ25" s="112"/>
      <c r="CK25" s="115"/>
      <c r="CL25" s="50"/>
    </row>
    <row r="26" spans="1:90" ht="16.5" customHeight="1">
      <c r="A26" s="408"/>
      <c r="B26" s="402"/>
      <c r="C26" s="91">
        <f>IF(F31&gt;H31,1,0)</f>
        <v>1</v>
      </c>
      <c r="D26" s="43">
        <f>IF(F26&gt;H26,1,0)</f>
        <v>1</v>
      </c>
      <c r="E26" s="393" t="str">
        <f>IF(F31&gt;=3,"○",IF(H31&gt;=3,"●",""))</f>
        <v>○</v>
      </c>
      <c r="F26" s="93">
        <f>IF(AND(AI5=0,AG5=0),"",AI5)</f>
        <v>25</v>
      </c>
      <c r="G26" s="86" t="s">
        <v>10</v>
      </c>
      <c r="H26" s="94">
        <f>IF(AND(AI5=0,AG5=0),"",AG5)</f>
        <v>21</v>
      </c>
      <c r="I26" s="95">
        <f>IF(H26&gt;F26,1,0)</f>
        <v>0</v>
      </c>
      <c r="J26" s="88"/>
      <c r="K26" s="96">
        <f>IF(F31&gt;=H31,0,1)</f>
        <v>0</v>
      </c>
      <c r="L26" s="91">
        <f>IF(O31&gt;Q31,1,0)</f>
        <v>0</v>
      </c>
      <c r="M26" s="95">
        <f>IF(O26&gt;Q26,1,0)</f>
        <v>0</v>
      </c>
      <c r="N26" s="393" t="str">
        <f>IF(O31&gt;=3,"○",IF(Q31&gt;=3,"●",""))</f>
        <v>●</v>
      </c>
      <c r="O26" s="93">
        <f>IF(AND(AG12=0,AI12=0),"",AI12)</f>
        <v>12</v>
      </c>
      <c r="P26" s="86" t="s">
        <v>10</v>
      </c>
      <c r="Q26" s="94">
        <f>IF(AND(AG12=0,AI12=0),"",AG12)</f>
        <v>25</v>
      </c>
      <c r="R26" s="95">
        <f>IF(Q26&gt;O26,1,0)</f>
        <v>1</v>
      </c>
      <c r="S26" s="88"/>
      <c r="T26" s="96">
        <f>IF(O31&gt;=Q31,0,1)</f>
        <v>1</v>
      </c>
      <c r="U26" s="91">
        <f>IF(X31&gt;Z31,1,0)</f>
        <v>0</v>
      </c>
      <c r="V26" s="95">
        <f>IF(X26&gt;Z26,1,0)</f>
        <v>0</v>
      </c>
      <c r="W26" s="393" t="str">
        <f>IF(X31&gt;=3,"○",IF(Z31&gt;=3,"●",""))</f>
        <v>●</v>
      </c>
      <c r="X26" s="93">
        <f>IF(AND(AG19=0,AI19=0),"",AI19)</f>
        <v>22</v>
      </c>
      <c r="Y26" s="86" t="s">
        <v>10</v>
      </c>
      <c r="Z26" s="94">
        <f>IF(AND(AG19=0,AI19=0),"",AG19)</f>
        <v>25</v>
      </c>
      <c r="AA26" s="95">
        <f>IF(Z26&gt;X26,1,0)</f>
        <v>1</v>
      </c>
      <c r="AB26" s="88"/>
      <c r="AC26" s="96">
        <f>IF(X31&gt;=Z31,0,1)</f>
        <v>1</v>
      </c>
      <c r="AD26" s="95"/>
      <c r="AE26" s="95"/>
      <c r="AF26" s="391"/>
      <c r="AG26" s="391"/>
      <c r="AH26" s="391"/>
      <c r="AI26" s="391"/>
      <c r="AJ26" s="391"/>
      <c r="AK26" s="391"/>
      <c r="AL26" s="95"/>
      <c r="AM26" s="91">
        <f>IF(AP31&gt;AR31,1,0)</f>
        <v>0</v>
      </c>
      <c r="AN26" s="95">
        <f>IF(AP26&gt;AR26,1,0)</f>
        <v>1</v>
      </c>
      <c r="AO26" s="393" t="str">
        <f>IF(AP31&gt;=3,"○",IF(AR31&gt;=3,"●",""))</f>
        <v>●</v>
      </c>
      <c r="AP26" s="93">
        <f>'１次入力'!E4</f>
        <v>25</v>
      </c>
      <c r="AQ26" s="86" t="s">
        <v>10</v>
      </c>
      <c r="AR26" s="94">
        <f>'１次入力'!I4</f>
        <v>17</v>
      </c>
      <c r="AS26" s="95">
        <f>IF(AR26&gt;AP26,1,0)</f>
        <v>0</v>
      </c>
      <c r="AT26" s="88"/>
      <c r="AU26" s="96">
        <f>IF(AP31&gt;=AR31,0,1)</f>
        <v>1</v>
      </c>
      <c r="AV26" s="91">
        <f>IF(AY31&gt;BA31,1,0)</f>
        <v>1</v>
      </c>
      <c r="AW26" s="95">
        <f>IF(AY26&gt;BA26,1,0)</f>
        <v>1</v>
      </c>
      <c r="AX26" s="393" t="str">
        <f>IF(AY31&gt;=3,"○",IF(BA31&gt;=3,"●",""))</f>
        <v>○</v>
      </c>
      <c r="AY26" s="93">
        <f>'１次入力'!U11</f>
        <v>25</v>
      </c>
      <c r="AZ26" s="86" t="s">
        <v>10</v>
      </c>
      <c r="BA26" s="94">
        <f>'１次入力'!Y11</f>
        <v>16</v>
      </c>
      <c r="BB26" s="95">
        <f>IF(BA26&gt;AY26,1,0)</f>
        <v>0</v>
      </c>
      <c r="BC26" s="88"/>
      <c r="BD26" s="96">
        <f>IF(AY31&gt;=BA31,0,1)</f>
        <v>0</v>
      </c>
      <c r="BE26" s="91">
        <f>IF(BH31&gt;BJ31,1,0)</f>
        <v>0</v>
      </c>
      <c r="BF26" s="95">
        <f>IF(BH26&gt;BJ26,1,0)</f>
        <v>1</v>
      </c>
      <c r="BG26" s="393" t="str">
        <f>IF(BH31&gt;=3,"○",IF(BJ31&gt;=3,"●",""))</f>
        <v>●</v>
      </c>
      <c r="BH26" s="93">
        <f>'１次入力'!E18</f>
        <v>25</v>
      </c>
      <c r="BI26" s="86" t="s">
        <v>10</v>
      </c>
      <c r="BJ26" s="94">
        <f>'１次入力'!I18</f>
        <v>15</v>
      </c>
      <c r="BK26" s="86">
        <f>IF(BJ26&gt;BH26,1,0)</f>
        <v>0</v>
      </c>
      <c r="BL26" s="88"/>
      <c r="BM26" s="96">
        <f>IF(BH31&gt;=BJ31,0,1)</f>
        <v>1</v>
      </c>
      <c r="BN26" s="91">
        <f>IF(BQ31&gt;BS31,1,0)</f>
        <v>0</v>
      </c>
      <c r="BO26" s="86">
        <f>IF(BQ26&gt;BS26,1,0)</f>
        <v>1</v>
      </c>
      <c r="BP26" s="393" t="str">
        <f>IF(BQ31&gt;=3,"○",IF(BS31&gt;=3,"●",""))</f>
        <v>●</v>
      </c>
      <c r="BQ26" s="93">
        <f>'１次入力'!M25</f>
        <v>25</v>
      </c>
      <c r="BR26" s="86" t="s">
        <v>10</v>
      </c>
      <c r="BS26" s="94">
        <f>'１次入力'!Q25</f>
        <v>20</v>
      </c>
      <c r="BT26" s="86">
        <f t="shared" si="0"/>
        <v>0</v>
      </c>
      <c r="BU26" s="86"/>
      <c r="BV26" s="96">
        <f>IF(BQ31&gt;=BS31,0,1)</f>
        <v>1</v>
      </c>
      <c r="BW26" s="100"/>
      <c r="BX26" s="85"/>
      <c r="BY26" s="85"/>
      <c r="BZ26" s="86"/>
      <c r="CA26" s="85"/>
      <c r="CB26" s="85"/>
      <c r="CC26" s="87"/>
      <c r="CD26" s="87"/>
      <c r="CE26" s="85"/>
      <c r="CF26" s="98"/>
      <c r="CG26" s="88"/>
      <c r="CH26" s="89"/>
      <c r="CI26" s="85"/>
      <c r="CJ26" s="85"/>
      <c r="CK26" s="85"/>
      <c r="CL26" s="52"/>
    </row>
    <row r="27" spans="1:90" ht="16.5" customHeight="1">
      <c r="A27" s="408"/>
      <c r="B27" s="402"/>
      <c r="C27" s="97">
        <f>IF(C26=1,0,IF(G31="棄",1,0))</f>
        <v>0</v>
      </c>
      <c r="D27" s="25">
        <f>IF(F27&gt;H27,1,0)</f>
        <v>1</v>
      </c>
      <c r="E27" s="393"/>
      <c r="F27" s="93">
        <f>IF(AND(AI6=0,AG6=0),"",AI6)</f>
        <v>25</v>
      </c>
      <c r="G27" s="86" t="s">
        <v>10</v>
      </c>
      <c r="H27" s="94">
        <f>IF(AND(AI6=0,AG6=0),"",AG6)</f>
        <v>19</v>
      </c>
      <c r="I27" s="95">
        <f>IF(H27&gt;F27,1,0)</f>
        <v>0</v>
      </c>
      <c r="J27" s="88"/>
      <c r="K27" s="90"/>
      <c r="L27" s="97">
        <f>IF(L26=1,0,IF(P31="棄",1,0))</f>
        <v>0</v>
      </c>
      <c r="M27" s="95">
        <f>IF(O27&gt;Q27,1,0)</f>
        <v>1</v>
      </c>
      <c r="N27" s="393"/>
      <c r="O27" s="93">
        <f>IF(AND(AG13=0,AI13=0),"",AI13)</f>
        <v>28</v>
      </c>
      <c r="P27" s="86" t="s">
        <v>10</v>
      </c>
      <c r="Q27" s="94">
        <f>IF(AND(AG13=0,AI13=0),"",AG13)</f>
        <v>26</v>
      </c>
      <c r="R27" s="95">
        <f>IF(Q27&gt;O27,1,0)</f>
        <v>0</v>
      </c>
      <c r="S27" s="88"/>
      <c r="T27" s="95"/>
      <c r="U27" s="97">
        <f>IF(U26=1,0,IF(Y31="棄",1,0))</f>
        <v>0</v>
      </c>
      <c r="V27" s="95">
        <f>IF(X27&gt;Z27,1,0)</f>
        <v>0</v>
      </c>
      <c r="W27" s="393"/>
      <c r="X27" s="93">
        <f>IF(AND(AG20=0,AI20=0),"",AI20)</f>
        <v>19</v>
      </c>
      <c r="Y27" s="86" t="s">
        <v>10</v>
      </c>
      <c r="Z27" s="94">
        <f>IF(AND(AG20=0,AI20=0),"",AG20)</f>
        <v>25</v>
      </c>
      <c r="AA27" s="95">
        <f>IF(Z27&gt;X27,1,0)</f>
        <v>1</v>
      </c>
      <c r="AB27" s="88"/>
      <c r="AC27" s="90"/>
      <c r="AD27" s="95"/>
      <c r="AE27" s="95"/>
      <c r="AF27" s="391"/>
      <c r="AG27" s="391"/>
      <c r="AH27" s="391"/>
      <c r="AI27" s="391"/>
      <c r="AJ27" s="391"/>
      <c r="AK27" s="391"/>
      <c r="AL27" s="95"/>
      <c r="AM27" s="97">
        <f>IF(AM26=1,0,IF(AQ31="棄",1,0))</f>
        <v>0</v>
      </c>
      <c r="AN27" s="95">
        <f>IF(AP27&gt;AR27,1,0)</f>
        <v>0</v>
      </c>
      <c r="AO27" s="393"/>
      <c r="AP27" s="93">
        <f>'１次入力'!E5</f>
        <v>15</v>
      </c>
      <c r="AQ27" s="86" t="s">
        <v>10</v>
      </c>
      <c r="AR27" s="94">
        <f>'１次入力'!I5</f>
        <v>25</v>
      </c>
      <c r="AS27" s="95">
        <f>IF(AR27&gt;AP27,1,0)</f>
        <v>1</v>
      </c>
      <c r="AT27" s="88"/>
      <c r="AU27" s="90"/>
      <c r="AV27" s="97">
        <f>IF(AV26=1,0,IF(AZ31="棄",1,0))</f>
        <v>0</v>
      </c>
      <c r="AW27" s="95">
        <f>IF(AY27&gt;BA27,1,0)</f>
        <v>0</v>
      </c>
      <c r="AX27" s="393"/>
      <c r="AY27" s="93">
        <f>'１次入力'!U12</f>
        <v>20</v>
      </c>
      <c r="AZ27" s="86" t="s">
        <v>10</v>
      </c>
      <c r="BA27" s="94">
        <f>'１次入力'!Y12</f>
        <v>25</v>
      </c>
      <c r="BB27" s="95">
        <f>IF(BA27&gt;AY27,1,0)</f>
        <v>1</v>
      </c>
      <c r="BC27" s="88"/>
      <c r="BD27" s="95"/>
      <c r="BE27" s="97">
        <f>IF(BE26=1,0,IF(BI31="棄",1,0))</f>
        <v>0</v>
      </c>
      <c r="BF27" s="95">
        <f>IF(BH27&gt;BJ27,1,0)</f>
        <v>0</v>
      </c>
      <c r="BG27" s="393"/>
      <c r="BH27" s="93">
        <f>'１次入力'!E19</f>
        <v>25</v>
      </c>
      <c r="BI27" s="86" t="s">
        <v>10</v>
      </c>
      <c r="BJ27" s="94">
        <f>'１次入力'!I19</f>
        <v>27</v>
      </c>
      <c r="BK27" s="86">
        <f>IF(BJ27&gt;BH27,1,0)</f>
        <v>1</v>
      </c>
      <c r="BL27" s="88"/>
      <c r="BM27" s="88"/>
      <c r="BN27" s="97">
        <f>IF(BN26=1,0,IF(BR31="棄",1,0))</f>
        <v>0</v>
      </c>
      <c r="BO27" s="86">
        <f>IF(BQ27&gt;BS27,1,0)</f>
        <v>0</v>
      </c>
      <c r="BP27" s="393"/>
      <c r="BQ27" s="93">
        <f>'１次入力'!M26</f>
        <v>20</v>
      </c>
      <c r="BR27" s="86" t="s">
        <v>10</v>
      </c>
      <c r="BS27" s="94">
        <f>'１次入力'!Q26</f>
        <v>25</v>
      </c>
      <c r="BT27" s="86">
        <f t="shared" si="0"/>
        <v>1</v>
      </c>
      <c r="BU27" s="86"/>
      <c r="BV27" s="86"/>
      <c r="BW27" s="87"/>
      <c r="BX27" s="85"/>
      <c r="BY27" s="85"/>
      <c r="BZ27" s="86"/>
      <c r="CA27" s="85"/>
      <c r="CB27" s="85"/>
      <c r="CC27" s="87"/>
      <c r="CD27" s="87"/>
      <c r="CE27" s="85"/>
      <c r="CF27" s="98"/>
      <c r="CG27" s="98"/>
      <c r="CH27" s="89"/>
      <c r="CI27" s="85"/>
      <c r="CJ27" s="85"/>
      <c r="CK27" s="99"/>
      <c r="CL27" s="42"/>
    </row>
    <row r="28" spans="1:90" ht="16.5" customHeight="1">
      <c r="A28" s="408"/>
      <c r="B28" s="402"/>
      <c r="C28" s="51">
        <f>SUM(F26:F30)</f>
        <v>75</v>
      </c>
      <c r="D28" s="25">
        <f>IF(F28&gt;H28,1,0)</f>
        <v>1</v>
      </c>
      <c r="E28" s="393"/>
      <c r="F28" s="93">
        <f>IF(AND(AI7=0,AG7=0),"",AI7)</f>
        <v>25</v>
      </c>
      <c r="G28" s="86" t="s">
        <v>10</v>
      </c>
      <c r="H28" s="94">
        <f>IF(AND(AI7=0,AG7=0),"",AG7)</f>
        <v>21</v>
      </c>
      <c r="I28" s="95">
        <f>IF(H28&gt;F28,1,0)</f>
        <v>0</v>
      </c>
      <c r="J28" s="88"/>
      <c r="K28" s="90">
        <f>SUM(H26:H30)</f>
        <v>61</v>
      </c>
      <c r="L28" s="76">
        <f>SUM(O26:O30)</f>
        <v>74</v>
      </c>
      <c r="M28" s="95">
        <f>IF(O28&gt;Q28,1,0)</f>
        <v>0</v>
      </c>
      <c r="N28" s="393"/>
      <c r="O28" s="93">
        <f>IF(AND(AG14=0,AI14=0),"",AI14)</f>
        <v>19</v>
      </c>
      <c r="P28" s="86" t="s">
        <v>10</v>
      </c>
      <c r="Q28" s="94">
        <f>IF(AND(AG14=0,AI14=0),"",AG14)</f>
        <v>25</v>
      </c>
      <c r="R28" s="95">
        <f>IF(Q28&gt;O28,1,0)</f>
        <v>1</v>
      </c>
      <c r="S28" s="88"/>
      <c r="T28" s="95">
        <f>SUM(Q26:Q30)</f>
        <v>101</v>
      </c>
      <c r="U28" s="116">
        <f>SUM(X26:X30)</f>
        <v>60</v>
      </c>
      <c r="V28" s="95">
        <f>IF(X28&gt;Z28,1,0)</f>
        <v>0</v>
      </c>
      <c r="W28" s="393"/>
      <c r="X28" s="93">
        <f>IF(AND(AG21=0,AI21=0),"",AI21)</f>
        <v>19</v>
      </c>
      <c r="Y28" s="86" t="s">
        <v>10</v>
      </c>
      <c r="Z28" s="94">
        <f>IF(AND(AG21=0,AI21=0),"",AG21)</f>
        <v>25</v>
      </c>
      <c r="AA28" s="95">
        <f>IF(Z28&gt;X28,1,0)</f>
        <v>1</v>
      </c>
      <c r="AB28" s="88"/>
      <c r="AC28" s="90">
        <f>SUM(Z26:Z30)</f>
        <v>75</v>
      </c>
      <c r="AD28" s="95"/>
      <c r="AE28" s="95"/>
      <c r="AF28" s="391"/>
      <c r="AG28" s="391"/>
      <c r="AH28" s="391"/>
      <c r="AI28" s="391"/>
      <c r="AJ28" s="391"/>
      <c r="AK28" s="391"/>
      <c r="AL28" s="95"/>
      <c r="AM28" s="116">
        <f>SUM(AP26:AP30)</f>
        <v>93</v>
      </c>
      <c r="AN28" s="95">
        <f>IF(AP28&gt;AR28,1,0)</f>
        <v>0</v>
      </c>
      <c r="AO28" s="393"/>
      <c r="AP28" s="93">
        <f>'１次入力'!E6</f>
        <v>14</v>
      </c>
      <c r="AQ28" s="86" t="s">
        <v>10</v>
      </c>
      <c r="AR28" s="94">
        <f>'１次入力'!I6</f>
        <v>25</v>
      </c>
      <c r="AS28" s="95">
        <f>IF(AR28&gt;AP28,1,0)</f>
        <v>1</v>
      </c>
      <c r="AT28" s="88"/>
      <c r="AU28" s="90">
        <f>SUM(AR26:AR30)</f>
        <v>105</v>
      </c>
      <c r="AV28" s="76">
        <f>SUM(AY26:AY30)</f>
        <v>95</v>
      </c>
      <c r="AW28" s="95">
        <f>IF(AY28&gt;BA28,1,0)</f>
        <v>1</v>
      </c>
      <c r="AX28" s="393"/>
      <c r="AY28" s="93">
        <f>'１次入力'!U13</f>
        <v>25</v>
      </c>
      <c r="AZ28" s="86" t="s">
        <v>10</v>
      </c>
      <c r="BA28" s="94">
        <f>'１次入力'!Y13</f>
        <v>16</v>
      </c>
      <c r="BB28" s="95">
        <f>IF(BA28&gt;AY28,1,0)</f>
        <v>0</v>
      </c>
      <c r="BC28" s="88"/>
      <c r="BD28" s="95">
        <f>SUM(BA26:BA30)</f>
        <v>78</v>
      </c>
      <c r="BE28" s="116">
        <f>SUM(BH26:BH30)</f>
        <v>111</v>
      </c>
      <c r="BF28" s="95">
        <f>IF(BH28&gt;BJ28,1,0)</f>
        <v>0</v>
      </c>
      <c r="BG28" s="393"/>
      <c r="BH28" s="93">
        <f>'１次入力'!E20</f>
        <v>23</v>
      </c>
      <c r="BI28" s="86" t="s">
        <v>10</v>
      </c>
      <c r="BJ28" s="94">
        <f>'１次入力'!I20</f>
        <v>25</v>
      </c>
      <c r="BK28" s="86">
        <f>IF(BJ28&gt;BH28,1,0)</f>
        <v>1</v>
      </c>
      <c r="BL28" s="88"/>
      <c r="BM28" s="88">
        <f>SUM(BJ26:BJ30)</f>
        <v>102</v>
      </c>
      <c r="BN28" s="101">
        <f>SUM(BQ26:BQ30)</f>
        <v>110</v>
      </c>
      <c r="BO28" s="86">
        <f>IF(BQ28&gt;BS28,1,0)</f>
        <v>1</v>
      </c>
      <c r="BP28" s="393"/>
      <c r="BQ28" s="93">
        <f>'１次入力'!M27</f>
        <v>25</v>
      </c>
      <c r="BR28" s="86" t="s">
        <v>10</v>
      </c>
      <c r="BS28" s="94">
        <f>'１次入力'!Q27</f>
        <v>16</v>
      </c>
      <c r="BT28" s="86">
        <f t="shared" si="0"/>
        <v>0</v>
      </c>
      <c r="BU28" s="86"/>
      <c r="BV28" s="86">
        <f>SUM(BS26:BS30)</f>
        <v>107</v>
      </c>
      <c r="BW28" s="87">
        <f>BZ28*100+CH28*10+CL28</f>
        <v>654</v>
      </c>
      <c r="BX28" s="85">
        <f>C30+L30+U30+AD30+AM30+AV30+BE30+BN30</f>
        <v>7</v>
      </c>
      <c r="BY28" s="85">
        <f>(CA28*2)+CB28</f>
        <v>9</v>
      </c>
      <c r="BZ28" s="86">
        <f>RANK(BY28,$BY$6:$BY$56)</f>
        <v>6</v>
      </c>
      <c r="CA28" s="85">
        <f>C26+L26+U26+AD26+AM26+AV26+BE26+BN26</f>
        <v>2</v>
      </c>
      <c r="CB28" s="85">
        <f>K26+T26+AC26+AL26+AU26+BD26+BM26+BV26-CC28</f>
        <v>5</v>
      </c>
      <c r="CC28" s="87">
        <f>C27+E27+L27+U27+AD27+AM27+AV27+BE27+BN27</f>
        <v>0</v>
      </c>
      <c r="CD28" s="87">
        <f>F31+O31+X31+AG31+AP31+AY31+BH31+BQ31</f>
        <v>13</v>
      </c>
      <c r="CE28" s="85">
        <f>H31+Q31+Z31+AI31+AR31+BA31+BJ31+BS31</f>
        <v>16</v>
      </c>
      <c r="CF28" s="98">
        <f>IF(CG28=100,"MAX",CG28)</f>
        <v>0.8125</v>
      </c>
      <c r="CG28" s="98">
        <f>IF(ISERROR(CD28/CE28),100,(CD28/CE28))</f>
        <v>0.8125</v>
      </c>
      <c r="CH28" s="89">
        <f>RANK(CG28,$CG$6:$CG$56)</f>
        <v>5</v>
      </c>
      <c r="CI28" s="85">
        <f>C28+L28+U28+AD28+AM28+AV28+BE28+BN28</f>
        <v>618</v>
      </c>
      <c r="CJ28" s="85">
        <f>K28+T28+AC28+AL28+AU28+BD28+BM28+BV28</f>
        <v>629</v>
      </c>
      <c r="CK28" s="98">
        <f>IF(ISERROR(CI28/CJ28),0,(CI28/CJ28))</f>
        <v>0.9825119236883942</v>
      </c>
      <c r="CL28" s="42">
        <f>RANK(CK28,$CK$6:$CK$56)</f>
        <v>4</v>
      </c>
    </row>
    <row r="29" spans="1:90" ht="16.5" customHeight="1">
      <c r="A29" s="408"/>
      <c r="B29" s="402"/>
      <c r="C29" s="44"/>
      <c r="D29" s="25">
        <f>IF(F29&gt;H29,1,0)</f>
        <v>0</v>
      </c>
      <c r="E29" s="393"/>
      <c r="F29" s="93">
        <f>IF(AND(AI8=0,AG8=0),"",AI8)</f>
      </c>
      <c r="G29" s="86" t="s">
        <v>10</v>
      </c>
      <c r="H29" s="94">
        <f>IF(AND(AI8=0,AG8=0),"",AG8)</f>
      </c>
      <c r="I29" s="95">
        <f>IF(H29&gt;F29,1,0)</f>
        <v>0</v>
      </c>
      <c r="J29" s="88"/>
      <c r="K29" s="90"/>
      <c r="L29" s="95"/>
      <c r="M29" s="95">
        <f>IF(O29&gt;Q29,1,0)</f>
        <v>0</v>
      </c>
      <c r="N29" s="393"/>
      <c r="O29" s="93">
        <f>IF(AND(AG15=0,AI15=0),"",AI15)</f>
        <v>15</v>
      </c>
      <c r="P29" s="86" t="s">
        <v>10</v>
      </c>
      <c r="Q29" s="94">
        <f>IF(AND(AG15=0,AI15=0),"",AG15)</f>
        <v>25</v>
      </c>
      <c r="R29" s="95">
        <f>IF(Q29&gt;O29,1,0)</f>
        <v>1</v>
      </c>
      <c r="S29" s="88"/>
      <c r="T29" s="95"/>
      <c r="U29" s="97"/>
      <c r="V29" s="95">
        <f>IF(X29&gt;Z29,1,0)</f>
        <v>0</v>
      </c>
      <c r="W29" s="393"/>
      <c r="X29" s="93">
        <f>IF(AND(AG22=0,AI22=0),"",AI22)</f>
      </c>
      <c r="Y29" s="86" t="s">
        <v>10</v>
      </c>
      <c r="Z29" s="94">
        <f>IF(AND(AG22=0,AI22=0),"",AG22)</f>
      </c>
      <c r="AA29" s="95">
        <f>IF(Z29&gt;X29,1,0)</f>
        <v>0</v>
      </c>
      <c r="AB29" s="88"/>
      <c r="AC29" s="90"/>
      <c r="AD29" s="95"/>
      <c r="AE29" s="95"/>
      <c r="AF29" s="391"/>
      <c r="AG29" s="391"/>
      <c r="AH29" s="391"/>
      <c r="AI29" s="391"/>
      <c r="AJ29" s="391"/>
      <c r="AK29" s="391"/>
      <c r="AL29" s="95"/>
      <c r="AM29" s="97"/>
      <c r="AN29" s="95">
        <f>IF(AP29&gt;AR29,1,0)</f>
        <v>1</v>
      </c>
      <c r="AO29" s="393"/>
      <c r="AP29" s="93">
        <f>'１次入力'!E7</f>
        <v>25</v>
      </c>
      <c r="AQ29" s="86" t="s">
        <v>10</v>
      </c>
      <c r="AR29" s="94">
        <f>'１次入力'!I7</f>
        <v>22</v>
      </c>
      <c r="AS29" s="95">
        <f>IF(AR29&gt;AP29,1,0)</f>
        <v>0</v>
      </c>
      <c r="AT29" s="88"/>
      <c r="AU29" s="90"/>
      <c r="AV29" s="95"/>
      <c r="AW29" s="95">
        <f>IF(AY29&gt;BA29,1,0)</f>
        <v>1</v>
      </c>
      <c r="AX29" s="393"/>
      <c r="AY29" s="93">
        <f>'１次入力'!U14</f>
        <v>25</v>
      </c>
      <c r="AZ29" s="86" t="s">
        <v>10</v>
      </c>
      <c r="BA29" s="94">
        <f>'１次入力'!Y14</f>
        <v>21</v>
      </c>
      <c r="BB29" s="95">
        <f>IF(BA29&gt;AY29,1,0)</f>
        <v>0</v>
      </c>
      <c r="BC29" s="88"/>
      <c r="BD29" s="95"/>
      <c r="BE29" s="97"/>
      <c r="BF29" s="95">
        <f>IF(BH29&gt;BJ29,1,0)</f>
        <v>1</v>
      </c>
      <c r="BG29" s="393"/>
      <c r="BH29" s="93">
        <f>'１次入力'!E21</f>
        <v>25</v>
      </c>
      <c r="BI29" s="86" t="s">
        <v>10</v>
      </c>
      <c r="BJ29" s="94">
        <f>'１次入力'!I21</f>
        <v>20</v>
      </c>
      <c r="BK29" s="86">
        <f>IF(BJ29&gt;BH29,1,0)</f>
        <v>0</v>
      </c>
      <c r="BL29" s="88"/>
      <c r="BM29" s="88"/>
      <c r="BN29" s="86"/>
      <c r="BO29" s="86">
        <f>IF(BQ29&gt;BS29,1,0)</f>
        <v>0</v>
      </c>
      <c r="BP29" s="393"/>
      <c r="BQ29" s="93">
        <f>'１次入力'!M28</f>
        <v>21</v>
      </c>
      <c r="BR29" s="86" t="s">
        <v>10</v>
      </c>
      <c r="BS29" s="94">
        <f>'１次入力'!Q28</f>
        <v>25</v>
      </c>
      <c r="BT29" s="86">
        <f t="shared" si="0"/>
        <v>1</v>
      </c>
      <c r="BU29" s="86"/>
      <c r="BV29" s="86"/>
      <c r="BW29" s="87"/>
      <c r="BX29" s="85"/>
      <c r="BY29" s="85"/>
      <c r="BZ29" s="86"/>
      <c r="CA29" s="85"/>
      <c r="CB29" s="85"/>
      <c r="CC29" s="87"/>
      <c r="CD29" s="87"/>
      <c r="CE29" s="85"/>
      <c r="CF29" s="98"/>
      <c r="CG29" s="98"/>
      <c r="CH29" s="89"/>
      <c r="CI29" s="85"/>
      <c r="CJ29" s="85"/>
      <c r="CK29" s="99"/>
      <c r="CL29" s="42"/>
    </row>
    <row r="30" spans="1:90" ht="16.5" customHeight="1">
      <c r="A30" s="408"/>
      <c r="B30" s="402"/>
      <c r="C30" s="44">
        <f>IF(F31=H31,0,1)</f>
        <v>1</v>
      </c>
      <c r="D30" s="25">
        <f>IF(F30&gt;H30,1,0)</f>
        <v>0</v>
      </c>
      <c r="E30" s="393"/>
      <c r="F30" s="93">
        <f>IF(AND(AI9=0,AG9=0),"",AI9)</f>
      </c>
      <c r="G30" s="86" t="s">
        <v>10</v>
      </c>
      <c r="H30" s="94">
        <f>IF(AND(AI9=0,AG9=0),"",AG9)</f>
      </c>
      <c r="I30" s="95">
        <f>IF(H30&gt;F30,1,0)</f>
        <v>0</v>
      </c>
      <c r="J30" s="88"/>
      <c r="K30" s="90"/>
      <c r="L30" s="95">
        <f>IF(O31=Q31,0,1)</f>
        <v>1</v>
      </c>
      <c r="M30" s="95">
        <f>IF(O30&gt;Q30,1,0)</f>
        <v>0</v>
      </c>
      <c r="N30" s="393"/>
      <c r="O30" s="93">
        <f>IF(AND(AG16=0,AI16=0),"",AI16)</f>
      </c>
      <c r="P30" s="86" t="s">
        <v>10</v>
      </c>
      <c r="Q30" s="94">
        <f>IF(AND(AG16=0,AI16=0),"",AG16)</f>
      </c>
      <c r="R30" s="95">
        <f>IF(Q30&gt;O30,1,0)</f>
        <v>0</v>
      </c>
      <c r="S30" s="88"/>
      <c r="T30" s="95"/>
      <c r="U30" s="97">
        <f>IF(X31=Z31,0,1)</f>
        <v>1</v>
      </c>
      <c r="V30" s="95">
        <f>IF(X30&gt;Z30,1,0)</f>
        <v>0</v>
      </c>
      <c r="W30" s="393"/>
      <c r="X30" s="93">
        <f>IF(AND(AG23=0,AI23=0),"",AI23)</f>
      </c>
      <c r="Y30" s="86" t="s">
        <v>10</v>
      </c>
      <c r="Z30" s="94">
        <f>IF(AND(AG23=0,AI23=0),"",AG23)</f>
      </c>
      <c r="AA30" s="95">
        <f>IF(Z30&gt;X30,1,0)</f>
        <v>0</v>
      </c>
      <c r="AB30" s="88"/>
      <c r="AC30" s="90"/>
      <c r="AD30" s="95"/>
      <c r="AE30" s="95"/>
      <c r="AF30" s="391"/>
      <c r="AG30" s="391"/>
      <c r="AH30" s="391"/>
      <c r="AI30" s="391"/>
      <c r="AJ30" s="391"/>
      <c r="AK30" s="391"/>
      <c r="AL30" s="95"/>
      <c r="AM30" s="97">
        <f>IF(AP31=AR31,0,1)</f>
        <v>1</v>
      </c>
      <c r="AN30" s="95">
        <f>IF(AP30&gt;AR30,1,0)</f>
        <v>0</v>
      </c>
      <c r="AO30" s="393"/>
      <c r="AP30" s="93">
        <f>'１次入力'!E8</f>
        <v>14</v>
      </c>
      <c r="AQ30" s="86" t="s">
        <v>10</v>
      </c>
      <c r="AR30" s="94">
        <f>'１次入力'!I8</f>
        <v>16</v>
      </c>
      <c r="AS30" s="95">
        <f>IF(AR30&gt;AP30,1,0)</f>
        <v>1</v>
      </c>
      <c r="AT30" s="88"/>
      <c r="AU30" s="90"/>
      <c r="AV30" s="95">
        <f>IF(AY31=BA31,0,1)</f>
        <v>1</v>
      </c>
      <c r="AW30" s="95">
        <f>IF(AY30&gt;BA30,1,0)</f>
        <v>0</v>
      </c>
      <c r="AX30" s="393"/>
      <c r="AY30" s="93">
        <f>'１次入力'!U15</f>
      </c>
      <c r="AZ30" s="86" t="s">
        <v>10</v>
      </c>
      <c r="BA30" s="94">
        <f>'１次入力'!Y15</f>
      </c>
      <c r="BB30" s="95">
        <f>IF(BA30&gt;AY30,1,0)</f>
        <v>0</v>
      </c>
      <c r="BC30" s="88"/>
      <c r="BD30" s="95"/>
      <c r="BE30" s="97">
        <f>IF(BH31=BJ31,0,1)</f>
        <v>1</v>
      </c>
      <c r="BF30" s="95">
        <f>IF(BH30&gt;BJ30,1,0)</f>
        <v>0</v>
      </c>
      <c r="BG30" s="393"/>
      <c r="BH30" s="93">
        <f>'１次入力'!E22</f>
        <v>13</v>
      </c>
      <c r="BI30" s="86" t="s">
        <v>10</v>
      </c>
      <c r="BJ30" s="94">
        <f>'１次入力'!I22</f>
        <v>15</v>
      </c>
      <c r="BK30" s="86">
        <f>IF(BJ30&gt;BH30,1,0)</f>
        <v>1</v>
      </c>
      <c r="BL30" s="88"/>
      <c r="BM30" s="88"/>
      <c r="BN30" s="86">
        <f>IF(BQ31=BS31,0,1)</f>
        <v>1</v>
      </c>
      <c r="BO30" s="86">
        <f>IF(BQ30&gt;BS30,1,0)</f>
        <v>0</v>
      </c>
      <c r="BP30" s="393"/>
      <c r="BQ30" s="93">
        <f>'１次入力'!M29</f>
        <v>19</v>
      </c>
      <c r="BR30" s="86" t="s">
        <v>10</v>
      </c>
      <c r="BS30" s="94">
        <f>'１次入力'!Q29</f>
        <v>21</v>
      </c>
      <c r="BT30" s="86">
        <f t="shared" si="0"/>
        <v>1</v>
      </c>
      <c r="BU30" s="86"/>
      <c r="BV30" s="86"/>
      <c r="BW30" s="87"/>
      <c r="BX30" s="85"/>
      <c r="BY30" s="85"/>
      <c r="BZ30" s="86"/>
      <c r="CA30" s="85"/>
      <c r="CB30" s="85"/>
      <c r="CC30" s="87"/>
      <c r="CD30" s="87"/>
      <c r="CE30" s="85"/>
      <c r="CF30" s="98"/>
      <c r="CG30" s="98"/>
      <c r="CH30" s="89"/>
      <c r="CI30" s="85"/>
      <c r="CJ30" s="85"/>
      <c r="CK30" s="99"/>
      <c r="CL30" s="42"/>
    </row>
    <row r="31" spans="1:90" s="47" customFormat="1" ht="16.5" customHeight="1">
      <c r="A31" s="409"/>
      <c r="B31" s="403"/>
      <c r="C31" s="53"/>
      <c r="D31" s="49"/>
      <c r="E31" s="125"/>
      <c r="F31" s="118">
        <f>SUM(D26:D30)</f>
        <v>3</v>
      </c>
      <c r="G31" s="118" t="str">
        <f>+AH10</f>
        <v>-</v>
      </c>
      <c r="H31" s="118">
        <f>SUM(I26:I30)</f>
        <v>0</v>
      </c>
      <c r="I31" s="119"/>
      <c r="J31" s="120"/>
      <c r="K31" s="121"/>
      <c r="L31" s="119"/>
      <c r="M31" s="119"/>
      <c r="N31" s="122"/>
      <c r="O31" s="118">
        <f>SUM(M26:M30)</f>
        <v>1</v>
      </c>
      <c r="P31" s="118" t="str">
        <f>+AH17</f>
        <v>-</v>
      </c>
      <c r="Q31" s="118">
        <f>SUM(R26:R30)</f>
        <v>3</v>
      </c>
      <c r="R31" s="119"/>
      <c r="S31" s="120"/>
      <c r="T31" s="119"/>
      <c r="U31" s="123"/>
      <c r="V31" s="119"/>
      <c r="W31" s="122"/>
      <c r="X31" s="118">
        <f>SUM(V26:V30)</f>
        <v>0</v>
      </c>
      <c r="Y31" s="118" t="str">
        <f>+AH24</f>
        <v>-</v>
      </c>
      <c r="Z31" s="118">
        <f>SUM(AA26:AA30)</f>
        <v>3</v>
      </c>
      <c r="AA31" s="95"/>
      <c r="AB31" s="88"/>
      <c r="AC31" s="90"/>
      <c r="AD31" s="95"/>
      <c r="AE31" s="95"/>
      <c r="AF31" s="392"/>
      <c r="AG31" s="392"/>
      <c r="AH31" s="392"/>
      <c r="AI31" s="392"/>
      <c r="AJ31" s="392"/>
      <c r="AK31" s="392"/>
      <c r="AL31" s="95"/>
      <c r="AM31" s="97"/>
      <c r="AN31" s="76"/>
      <c r="AO31" s="87"/>
      <c r="AP31" s="118">
        <f>SUM(AN26:AN30)</f>
        <v>2</v>
      </c>
      <c r="AQ31" s="142" t="s">
        <v>21</v>
      </c>
      <c r="AR31" s="118">
        <f>SUM(AS26:AS30)</f>
        <v>3</v>
      </c>
      <c r="AS31" s="119"/>
      <c r="AT31" s="120"/>
      <c r="AU31" s="121"/>
      <c r="AV31" s="119"/>
      <c r="AW31" s="119"/>
      <c r="AX31" s="87"/>
      <c r="AY31" s="118">
        <f>SUM(AW26:AW30)</f>
        <v>3</v>
      </c>
      <c r="AZ31" s="142" t="s">
        <v>21</v>
      </c>
      <c r="BA31" s="118">
        <f>SUM(BB26:BB30)</f>
        <v>1</v>
      </c>
      <c r="BB31" s="119"/>
      <c r="BC31" s="120"/>
      <c r="BD31" s="119"/>
      <c r="BE31" s="123"/>
      <c r="BF31" s="119"/>
      <c r="BG31" s="122"/>
      <c r="BH31" s="118">
        <f>SUM(BF26:BF30)</f>
        <v>2</v>
      </c>
      <c r="BI31" s="142" t="s">
        <v>21</v>
      </c>
      <c r="BJ31" s="118">
        <f>SUM(BK26:BK30)</f>
        <v>3</v>
      </c>
      <c r="BK31" s="118"/>
      <c r="BL31" s="120"/>
      <c r="BM31" s="120"/>
      <c r="BN31" s="118"/>
      <c r="BO31" s="124"/>
      <c r="BP31" s="118"/>
      <c r="BQ31" s="118">
        <f>SUM(BO26:BO30)</f>
        <v>2</v>
      </c>
      <c r="BR31" s="142" t="s">
        <v>21</v>
      </c>
      <c r="BS31" s="118">
        <f>SUM(BT26:BT30)</f>
        <v>3</v>
      </c>
      <c r="BT31" s="86"/>
      <c r="BU31" s="86"/>
      <c r="BV31" s="86"/>
      <c r="BW31" s="87"/>
      <c r="BX31" s="104"/>
      <c r="BY31" s="104"/>
      <c r="BZ31" s="102"/>
      <c r="CA31" s="104"/>
      <c r="CB31" s="104"/>
      <c r="CC31" s="103"/>
      <c r="CD31" s="103"/>
      <c r="CE31" s="104"/>
      <c r="CF31" s="105"/>
      <c r="CG31" s="105"/>
      <c r="CH31" s="106"/>
      <c r="CI31" s="104"/>
      <c r="CJ31" s="104"/>
      <c r="CK31" s="107"/>
      <c r="CL31" s="54"/>
    </row>
    <row r="32" spans="1:90" s="47" customFormat="1" ht="12" customHeight="1">
      <c r="A32" s="407">
        <f>RANK(BW35,$BW$7:$BW$56,1)</f>
        <v>3</v>
      </c>
      <c r="B32" s="401" t="str">
        <f>AO3</f>
        <v>敬愛大</v>
      </c>
      <c r="C32" s="48"/>
      <c r="D32" s="46"/>
      <c r="E32" s="134"/>
      <c r="F32" s="96"/>
      <c r="G32" s="96"/>
      <c r="H32" s="96"/>
      <c r="I32" s="92"/>
      <c r="J32" s="109"/>
      <c r="K32" s="110"/>
      <c r="L32" s="92"/>
      <c r="M32" s="92"/>
      <c r="N32" s="135"/>
      <c r="O32" s="96"/>
      <c r="P32" s="96"/>
      <c r="Q32" s="96"/>
      <c r="R32" s="92"/>
      <c r="S32" s="109"/>
      <c r="T32" s="92"/>
      <c r="U32" s="92"/>
      <c r="V32" s="92"/>
      <c r="W32" s="135"/>
      <c r="X32" s="96"/>
      <c r="Y32" s="96"/>
      <c r="Z32" s="96"/>
      <c r="AA32" s="92"/>
      <c r="AB32" s="109"/>
      <c r="AC32" s="92"/>
      <c r="AD32" s="92"/>
      <c r="AE32" s="92"/>
      <c r="AF32" s="96"/>
      <c r="AG32" s="96"/>
      <c r="AH32" s="96"/>
      <c r="AI32" s="96"/>
      <c r="AJ32" s="92"/>
      <c r="AK32" s="96"/>
      <c r="AL32" s="92"/>
      <c r="AM32" s="92"/>
      <c r="AN32" s="82"/>
      <c r="AO32" s="394"/>
      <c r="AP32" s="390"/>
      <c r="AQ32" s="390"/>
      <c r="AR32" s="390"/>
      <c r="AS32" s="390"/>
      <c r="AT32" s="395"/>
      <c r="AU32" s="92"/>
      <c r="AV32" s="92"/>
      <c r="AW32" s="92"/>
      <c r="AX32" s="135"/>
      <c r="AY32" s="96"/>
      <c r="AZ32" s="96"/>
      <c r="BA32" s="96"/>
      <c r="BB32" s="92"/>
      <c r="BC32" s="109"/>
      <c r="BD32" s="92"/>
      <c r="BE32" s="92"/>
      <c r="BF32" s="92"/>
      <c r="BG32" s="135"/>
      <c r="BH32" s="96"/>
      <c r="BI32" s="96"/>
      <c r="BJ32" s="96"/>
      <c r="BK32" s="96"/>
      <c r="BL32" s="109"/>
      <c r="BM32" s="96"/>
      <c r="BN32" s="96"/>
      <c r="BO32" s="111"/>
      <c r="BP32" s="137"/>
      <c r="BQ32" s="96"/>
      <c r="BR32" s="96"/>
      <c r="BS32" s="96"/>
      <c r="BT32" s="96"/>
      <c r="BU32" s="96"/>
      <c r="BV32" s="86"/>
      <c r="BW32" s="87"/>
      <c r="BX32" s="112"/>
      <c r="BY32" s="112"/>
      <c r="BZ32" s="96"/>
      <c r="CA32" s="112"/>
      <c r="CB32" s="112"/>
      <c r="CC32" s="108"/>
      <c r="CD32" s="108"/>
      <c r="CE32" s="112"/>
      <c r="CF32" s="113"/>
      <c r="CG32" s="113"/>
      <c r="CH32" s="114"/>
      <c r="CI32" s="112"/>
      <c r="CJ32" s="112"/>
      <c r="CK32" s="115"/>
      <c r="CL32" s="50"/>
    </row>
    <row r="33" spans="1:90" ht="16.5" customHeight="1">
      <c r="A33" s="408"/>
      <c r="B33" s="402"/>
      <c r="C33" s="91">
        <f>IF(F38&gt;H38,1,0)</f>
        <v>0</v>
      </c>
      <c r="D33" s="25">
        <f>IF(F33&gt;H33,1,0)</f>
        <v>0</v>
      </c>
      <c r="E33" s="393" t="str">
        <f>IF(F38&gt;=3,"○",IF(H38&gt;=3,"●",""))</f>
        <v>●</v>
      </c>
      <c r="F33" s="93">
        <f>IF(AND(AP5=0,AR5=0),"",AR5)</f>
        <v>19</v>
      </c>
      <c r="G33" s="86" t="s">
        <v>10</v>
      </c>
      <c r="H33" s="94">
        <f>IF(AND(AP5=0,AR5=0),"",AP5)</f>
        <v>25</v>
      </c>
      <c r="I33" s="95">
        <f>IF(H33&gt;F33,1,0)</f>
        <v>1</v>
      </c>
      <c r="J33" s="88"/>
      <c r="K33" s="96">
        <f>IF(F38&gt;=H38,0,1)</f>
        <v>1</v>
      </c>
      <c r="L33" s="91">
        <f>IF(O38&gt;Q38,1,0)</f>
        <v>0</v>
      </c>
      <c r="M33" s="95">
        <f>IF(O33&gt;Q33,1,0)</f>
        <v>0</v>
      </c>
      <c r="N33" s="393" t="str">
        <f>IF(O38&gt;=3,"○",IF(Q38&gt;=3,"●",""))</f>
        <v>●</v>
      </c>
      <c r="O33" s="93">
        <f>IF(AND(AR12=0,AP12=0),"",AR12)</f>
        <v>18</v>
      </c>
      <c r="P33" s="86" t="s">
        <v>10</v>
      </c>
      <c r="Q33" s="94">
        <f>IF(AND(AR12=0,AP12=0),"",AP12)</f>
        <v>25</v>
      </c>
      <c r="R33" s="95">
        <f>IF(Q33&gt;O33,1,0)</f>
        <v>1</v>
      </c>
      <c r="S33" s="88"/>
      <c r="T33" s="96">
        <f>IF(O38&gt;=Q38,0,1)</f>
        <v>1</v>
      </c>
      <c r="U33" s="91">
        <f>IF(X38&gt;Z38,1,0)</f>
        <v>0</v>
      </c>
      <c r="V33" s="95">
        <f>IF(X33&gt;Z33,1,0)</f>
        <v>0</v>
      </c>
      <c r="W33" s="393" t="str">
        <f>IF(X38&gt;=3,"○",IF(Z38&gt;=3,"●",""))</f>
        <v>●</v>
      </c>
      <c r="X33" s="93">
        <f>IF(AND(AR19=0,AP19=0),"",AR19)</f>
        <v>22</v>
      </c>
      <c r="Y33" s="86" t="s">
        <v>10</v>
      </c>
      <c r="Z33" s="94">
        <f>IF(AND(AR19=0,AP19=0),"",AP19)</f>
        <v>25</v>
      </c>
      <c r="AA33" s="95">
        <f>IF(Z33&gt;X33,1,0)</f>
        <v>1</v>
      </c>
      <c r="AB33" s="88"/>
      <c r="AC33" s="96">
        <f>IF(X38&gt;=Z38,0,1)</f>
        <v>1</v>
      </c>
      <c r="AD33" s="91">
        <f>IF(AG38&gt;AI38,1,0)</f>
        <v>1</v>
      </c>
      <c r="AE33" s="95">
        <f>IF(AG33&gt;AI33,1,0)</f>
        <v>0</v>
      </c>
      <c r="AF33" s="393" t="str">
        <f>IF(AG38&gt;=3,"○",IF(AI38&gt;=3,"●",""))</f>
        <v>○</v>
      </c>
      <c r="AG33" s="93">
        <f>IF(AND(AR26=0,AP26=0),"",AR26)</f>
        <v>17</v>
      </c>
      <c r="AH33" s="86" t="s">
        <v>10</v>
      </c>
      <c r="AI33" s="94">
        <f>IF(AND(AR26=0,AP26=0),"",AP26)</f>
        <v>25</v>
      </c>
      <c r="AJ33" s="95">
        <f>IF(AI33&gt;AG33,1,0)</f>
        <v>1</v>
      </c>
      <c r="AK33" s="86"/>
      <c r="AL33" s="96">
        <f>IF(AG38&gt;=AI38,0,1)</f>
        <v>0</v>
      </c>
      <c r="AM33" s="95"/>
      <c r="AN33" s="95"/>
      <c r="AO33" s="396"/>
      <c r="AP33" s="391"/>
      <c r="AQ33" s="391"/>
      <c r="AR33" s="391"/>
      <c r="AS33" s="391"/>
      <c r="AT33" s="397"/>
      <c r="AU33" s="95"/>
      <c r="AV33" s="91">
        <f>IF(AY38&gt;BA38,1,0)</f>
        <v>1</v>
      </c>
      <c r="AW33" s="95">
        <f>IF(AY33&gt;BA33,1,0)</f>
        <v>1</v>
      </c>
      <c r="AX33" s="393" t="str">
        <f>IF(AY38&gt;=3,"○",IF(BA38&gt;=3,"●",""))</f>
        <v>○</v>
      </c>
      <c r="AY33" s="93">
        <f>'１次入力'!M46</f>
        <v>25</v>
      </c>
      <c r="AZ33" s="86" t="s">
        <v>10</v>
      </c>
      <c r="BA33" s="94">
        <f>'１次入力'!Q46</f>
        <v>22</v>
      </c>
      <c r="BB33" s="95">
        <f>IF(BA33&gt;AY33,1,0)</f>
        <v>0</v>
      </c>
      <c r="BC33" s="88"/>
      <c r="BD33" s="96">
        <f>IF(AY38&gt;=BA38,0,1)</f>
        <v>0</v>
      </c>
      <c r="BE33" s="91">
        <f>IF(BH38&gt;BJ38,1,0)</f>
        <v>1</v>
      </c>
      <c r="BF33" s="95">
        <f>IF(BH33&gt;BJ33,1,0)</f>
        <v>0</v>
      </c>
      <c r="BG33" s="393" t="str">
        <f>IF(BH38&gt;=3,"○",IF(BJ38&gt;=3,"●",""))</f>
        <v>○</v>
      </c>
      <c r="BH33" s="93">
        <f>'１次入力'!M39</f>
        <v>25</v>
      </c>
      <c r="BI33" s="86" t="s">
        <v>10</v>
      </c>
      <c r="BJ33" s="94">
        <f>'１次入力'!Q39</f>
        <v>27</v>
      </c>
      <c r="BK33" s="86">
        <f>IF(BJ33&gt;BH33,1,0)</f>
        <v>1</v>
      </c>
      <c r="BL33" s="88"/>
      <c r="BM33" s="96">
        <f>IF(BH38&gt;=BJ38,0,1)</f>
        <v>0</v>
      </c>
      <c r="BN33" s="91">
        <f>IF(BQ38&gt;BS38,1,0)</f>
        <v>1</v>
      </c>
      <c r="BO33" s="86">
        <f>IF(BQ33&gt;BS33,1,0)</f>
        <v>0</v>
      </c>
      <c r="BP33" s="393" t="str">
        <f>IF(BQ38&gt;=3,"○",IF(BS38&gt;=3,"●",""))</f>
        <v>○</v>
      </c>
      <c r="BQ33" s="93">
        <f>'１次入力'!E32</f>
        <v>19</v>
      </c>
      <c r="BR33" s="86" t="s">
        <v>10</v>
      </c>
      <c r="BS33" s="94">
        <f>'１次入力'!I32</f>
        <v>25</v>
      </c>
      <c r="BT33" s="86">
        <f t="shared" si="0"/>
        <v>1</v>
      </c>
      <c r="BU33" s="86"/>
      <c r="BV33" s="96">
        <f>IF(BQ38&gt;=BS38,0,1)</f>
        <v>0</v>
      </c>
      <c r="BW33" s="84"/>
      <c r="BX33" s="85"/>
      <c r="BY33" s="85"/>
      <c r="BZ33" s="86"/>
      <c r="CA33" s="85"/>
      <c r="CB33" s="85"/>
      <c r="CC33" s="87"/>
      <c r="CD33" s="87"/>
      <c r="CE33" s="85"/>
      <c r="CF33" s="98"/>
      <c r="CG33" s="88"/>
      <c r="CH33" s="89"/>
      <c r="CI33" s="85"/>
      <c r="CJ33" s="85"/>
      <c r="CK33" s="85"/>
      <c r="CL33" s="42"/>
    </row>
    <row r="34" spans="1:90" ht="16.5" customHeight="1">
      <c r="A34" s="408"/>
      <c r="B34" s="402"/>
      <c r="C34" s="97">
        <f>IF(C33=1,0,IF(G38="棄",1,0))</f>
        <v>0</v>
      </c>
      <c r="D34" s="25">
        <f>IF(F34&gt;H34,1,0)</f>
        <v>0</v>
      </c>
      <c r="E34" s="393"/>
      <c r="F34" s="93">
        <f>IF(AND(AP6=0,AR6=0),"",AR6)</f>
        <v>19</v>
      </c>
      <c r="G34" s="86" t="s">
        <v>10</v>
      </c>
      <c r="H34" s="94">
        <f>IF(AND(AP6=0,AR6=0),"",AP6)</f>
        <v>25</v>
      </c>
      <c r="I34" s="95">
        <f>IF(H34&gt;F34,1,0)</f>
        <v>1</v>
      </c>
      <c r="J34" s="88"/>
      <c r="K34" s="90"/>
      <c r="L34" s="97">
        <f>IF(L33=1,0,IF(P38="棄",1,0))</f>
        <v>0</v>
      </c>
      <c r="M34" s="95">
        <f>IF(O34&gt;Q34,1,0)</f>
        <v>0</v>
      </c>
      <c r="N34" s="393"/>
      <c r="O34" s="93">
        <f>IF(AND(AR13=0,AP13=0),"",AR13)</f>
        <v>21</v>
      </c>
      <c r="P34" s="86" t="s">
        <v>10</v>
      </c>
      <c r="Q34" s="94">
        <f>IF(AND(AR13=0,AP13=0),"",AP13)</f>
        <v>25</v>
      </c>
      <c r="R34" s="95">
        <f>IF(Q34&gt;O34,1,0)</f>
        <v>1</v>
      </c>
      <c r="S34" s="88"/>
      <c r="T34" s="90"/>
      <c r="U34" s="97">
        <f>IF(U33=1,0,IF(Y38="棄",1,0))</f>
        <v>0</v>
      </c>
      <c r="V34" s="95">
        <f>IF(X34&gt;Z34,1,0)</f>
        <v>0</v>
      </c>
      <c r="W34" s="393"/>
      <c r="X34" s="93">
        <f>IF(AND(AR20=0,AP20=0),"",AR20)</f>
        <v>18</v>
      </c>
      <c r="Y34" s="86" t="s">
        <v>10</v>
      </c>
      <c r="Z34" s="94">
        <f>IF(AND(AR20=0,AP20=0),"",AP20)</f>
        <v>25</v>
      </c>
      <c r="AA34" s="95">
        <f>IF(Z34&gt;X34,1,0)</f>
        <v>1</v>
      </c>
      <c r="AB34" s="88"/>
      <c r="AC34" s="95"/>
      <c r="AD34" s="97">
        <f>IF(AD33=1,0,IF(AH38="棄",1,0))</f>
        <v>0</v>
      </c>
      <c r="AE34" s="95">
        <f>IF(AG34&gt;AI34,1,0)</f>
        <v>1</v>
      </c>
      <c r="AF34" s="393"/>
      <c r="AG34" s="93">
        <f>IF(AND(AR27=0,AP27=0),"",AR27)</f>
        <v>25</v>
      </c>
      <c r="AH34" s="86" t="s">
        <v>10</v>
      </c>
      <c r="AI34" s="94">
        <f>IF(AND(AR27=0,AP27=0),"",AP27)</f>
        <v>15</v>
      </c>
      <c r="AJ34" s="95">
        <f>IF(AI34&gt;AG34,1,0)</f>
        <v>0</v>
      </c>
      <c r="AK34" s="86"/>
      <c r="AL34" s="90"/>
      <c r="AM34" s="95"/>
      <c r="AN34" s="95"/>
      <c r="AO34" s="396"/>
      <c r="AP34" s="391"/>
      <c r="AQ34" s="391"/>
      <c r="AR34" s="391"/>
      <c r="AS34" s="391"/>
      <c r="AT34" s="397"/>
      <c r="AU34" s="95"/>
      <c r="AV34" s="97">
        <f>IF(AV33=1,0,IF(AZ38="棄",1,0))</f>
        <v>0</v>
      </c>
      <c r="AW34" s="95">
        <f>IF(AY34&gt;BA34,1,0)</f>
        <v>1</v>
      </c>
      <c r="AX34" s="393"/>
      <c r="AY34" s="93">
        <f>'１次入力'!M47</f>
        <v>25</v>
      </c>
      <c r="AZ34" s="86" t="s">
        <v>10</v>
      </c>
      <c r="BA34" s="94">
        <f>'１次入力'!Q47</f>
        <v>19</v>
      </c>
      <c r="BB34" s="95">
        <f>IF(BA34&gt;AY34,1,0)</f>
        <v>0</v>
      </c>
      <c r="BC34" s="88"/>
      <c r="BD34" s="90"/>
      <c r="BE34" s="97">
        <f>IF(BE33=1,0,IF(BI38="棄",1,0))</f>
        <v>0</v>
      </c>
      <c r="BF34" s="95">
        <f>IF(BH34&gt;BJ34,1,0)</f>
        <v>1</v>
      </c>
      <c r="BG34" s="393"/>
      <c r="BH34" s="93">
        <f>'１次入力'!M40</f>
        <v>25</v>
      </c>
      <c r="BI34" s="86" t="s">
        <v>10</v>
      </c>
      <c r="BJ34" s="94">
        <f>'１次入力'!Q40</f>
        <v>19</v>
      </c>
      <c r="BK34" s="86">
        <f>IF(BJ34&gt;BH34,1,0)</f>
        <v>0</v>
      </c>
      <c r="BL34" s="88"/>
      <c r="BM34" s="86"/>
      <c r="BN34" s="97">
        <f>IF(BN33=1,0,IF(BR38="棄",1,0))</f>
        <v>0</v>
      </c>
      <c r="BO34" s="86">
        <f>IF(BQ34&gt;BS34,1,0)</f>
        <v>1</v>
      </c>
      <c r="BP34" s="393"/>
      <c r="BQ34" s="93">
        <f>'１次入力'!E33</f>
        <v>25</v>
      </c>
      <c r="BR34" s="86" t="s">
        <v>10</v>
      </c>
      <c r="BS34" s="94">
        <f>'１次入力'!I33</f>
        <v>18</v>
      </c>
      <c r="BT34" s="86">
        <f t="shared" si="0"/>
        <v>0</v>
      </c>
      <c r="BU34" s="86"/>
      <c r="BV34" s="86"/>
      <c r="BW34" s="87"/>
      <c r="BX34" s="85"/>
      <c r="BY34" s="85"/>
      <c r="BZ34" s="86"/>
      <c r="CA34" s="85"/>
      <c r="CB34" s="85"/>
      <c r="CC34" s="87"/>
      <c r="CD34" s="87"/>
      <c r="CE34" s="85"/>
      <c r="CF34" s="98"/>
      <c r="CG34" s="98"/>
      <c r="CH34" s="89"/>
      <c r="CI34" s="85"/>
      <c r="CJ34" s="85"/>
      <c r="CK34" s="99"/>
      <c r="CL34" s="42"/>
    </row>
    <row r="35" spans="1:90" ht="16.5" customHeight="1">
      <c r="A35" s="408"/>
      <c r="B35" s="402"/>
      <c r="C35" s="51">
        <f>SUM(F33:F37)</f>
        <v>101</v>
      </c>
      <c r="D35" s="25">
        <f>IF(F35&gt;H35,1,0)</f>
        <v>1</v>
      </c>
      <c r="E35" s="393"/>
      <c r="F35" s="93">
        <f>IF(AND(AP7=0,AR7=0),"",AR7)</f>
        <v>25</v>
      </c>
      <c r="G35" s="86" t="s">
        <v>10</v>
      </c>
      <c r="H35" s="94">
        <f>IF(AND(AP7=0,AR7=0),"",AP7)</f>
        <v>21</v>
      </c>
      <c r="I35" s="95">
        <f>IF(H35&gt;F35,1,0)</f>
        <v>0</v>
      </c>
      <c r="J35" s="88"/>
      <c r="K35" s="90">
        <f>SUM(H33:H37)</f>
        <v>108</v>
      </c>
      <c r="L35" s="116">
        <f>SUM(O33:O37)</f>
        <v>103</v>
      </c>
      <c r="M35" s="95">
        <f>IF(O35&gt;Q35,1,0)</f>
        <v>1</v>
      </c>
      <c r="N35" s="393"/>
      <c r="O35" s="93">
        <f>IF(AND(AR14=0,AP14=0),"",AR14)</f>
        <v>27</v>
      </c>
      <c r="P35" s="86" t="s">
        <v>10</v>
      </c>
      <c r="Q35" s="94">
        <f>IF(AND(AR14=0,AP14=0),"",AP14)</f>
        <v>25</v>
      </c>
      <c r="R35" s="95">
        <f>IF(Q35&gt;O35,1,0)</f>
        <v>0</v>
      </c>
      <c r="S35" s="88"/>
      <c r="T35" s="90">
        <f>SUM(Q33:Q37)</f>
        <v>109</v>
      </c>
      <c r="U35" s="76">
        <f>SUM(X33:X37)</f>
        <v>54</v>
      </c>
      <c r="V35" s="95">
        <f>IF(X35&gt;Z35,1,0)</f>
        <v>0</v>
      </c>
      <c r="W35" s="393"/>
      <c r="X35" s="93">
        <f>IF(AND(AR21=0,AP21=0),"",AR21)</f>
        <v>14</v>
      </c>
      <c r="Y35" s="86" t="s">
        <v>10</v>
      </c>
      <c r="Z35" s="94">
        <f>IF(AND(AR21=0,AP21=0),"",AP21)</f>
        <v>25</v>
      </c>
      <c r="AA35" s="95">
        <f>IF(Z35&gt;X35,1,0)</f>
        <v>1</v>
      </c>
      <c r="AB35" s="88"/>
      <c r="AC35" s="95">
        <f>SUM(Z33:Z37)</f>
        <v>75</v>
      </c>
      <c r="AD35" s="116">
        <f>SUM(AG33:AG37)</f>
        <v>105</v>
      </c>
      <c r="AE35" s="95">
        <f>IF(AG35&gt;AI35,1,0)</f>
        <v>1</v>
      </c>
      <c r="AF35" s="393"/>
      <c r="AG35" s="93">
        <f>IF(AND(AR28=0,AP28=0),"",AR28)</f>
        <v>25</v>
      </c>
      <c r="AH35" s="86" t="s">
        <v>10</v>
      </c>
      <c r="AI35" s="94">
        <f>IF(AND(AR28=0,AP28=0),"",AP28)</f>
        <v>14</v>
      </c>
      <c r="AJ35" s="95">
        <f>IF(AI35&gt;AG35,1,0)</f>
        <v>0</v>
      </c>
      <c r="AK35" s="86"/>
      <c r="AL35" s="90">
        <f>SUM(AI33:AI37)</f>
        <v>93</v>
      </c>
      <c r="AM35" s="95"/>
      <c r="AN35" s="95"/>
      <c r="AO35" s="396"/>
      <c r="AP35" s="391"/>
      <c r="AQ35" s="391"/>
      <c r="AR35" s="391"/>
      <c r="AS35" s="391"/>
      <c r="AT35" s="397"/>
      <c r="AU35" s="95"/>
      <c r="AV35" s="116">
        <f>SUM(AY33:AY37)</f>
        <v>75</v>
      </c>
      <c r="AW35" s="95">
        <f>IF(AY35&gt;BA35,1,0)</f>
        <v>1</v>
      </c>
      <c r="AX35" s="393"/>
      <c r="AY35" s="93">
        <f>'１次入力'!M48</f>
        <v>25</v>
      </c>
      <c r="AZ35" s="86" t="s">
        <v>10</v>
      </c>
      <c r="BA35" s="94">
        <f>'１次入力'!Q48</f>
        <v>21</v>
      </c>
      <c r="BB35" s="95">
        <f>IF(BA35&gt;AY35,1,0)</f>
        <v>0</v>
      </c>
      <c r="BC35" s="88"/>
      <c r="BD35" s="90">
        <f>SUM(BA33:BA37)</f>
        <v>62</v>
      </c>
      <c r="BE35" s="76">
        <f>SUM(BH33:BH37)</f>
        <v>110</v>
      </c>
      <c r="BF35" s="95">
        <f>IF(BH35&gt;BJ35,1,0)</f>
        <v>1</v>
      </c>
      <c r="BG35" s="393"/>
      <c r="BH35" s="93">
        <f>'１次入力'!M41</f>
        <v>25</v>
      </c>
      <c r="BI35" s="86" t="s">
        <v>10</v>
      </c>
      <c r="BJ35" s="94">
        <f>'１次入力'!Q41</f>
        <v>20</v>
      </c>
      <c r="BK35" s="86">
        <f>IF(BJ35&gt;BH35,1,0)</f>
        <v>0</v>
      </c>
      <c r="BL35" s="88"/>
      <c r="BM35" s="86">
        <f>SUM(BJ33:BJ37)</f>
        <v>104</v>
      </c>
      <c r="BN35" s="100">
        <f>SUM(BQ33:BQ37)</f>
        <v>94</v>
      </c>
      <c r="BO35" s="86">
        <f>IF(BQ35&gt;BS35,1,0)</f>
        <v>1</v>
      </c>
      <c r="BP35" s="393"/>
      <c r="BQ35" s="93">
        <f>'１次入力'!E34</f>
        <v>25</v>
      </c>
      <c r="BR35" s="86" t="s">
        <v>10</v>
      </c>
      <c r="BS35" s="94">
        <f>'１次入力'!I34</f>
        <v>23</v>
      </c>
      <c r="BT35" s="86">
        <f t="shared" si="0"/>
        <v>0</v>
      </c>
      <c r="BU35" s="86"/>
      <c r="BV35" s="86">
        <f>SUM(BS33:BS37)</f>
        <v>83</v>
      </c>
      <c r="BW35" s="87">
        <f>BZ35*100+CH35*10+CL35</f>
        <v>333</v>
      </c>
      <c r="BX35" s="85">
        <f>C37+L37+U37+AD37+AM37+AV37+BE37+BN37</f>
        <v>7</v>
      </c>
      <c r="BY35" s="85">
        <f>(CA35*2)+CB35</f>
        <v>11</v>
      </c>
      <c r="BZ35" s="86">
        <f>RANK(BY35,$BY$6:$BY$56)</f>
        <v>3</v>
      </c>
      <c r="CA35" s="85">
        <f>C33+L33+U33+AD33+AM33+AV33+BE33+BN33</f>
        <v>4</v>
      </c>
      <c r="CB35" s="85">
        <f>K33+T33+AC33+AL33+AU33+BD33+BM33+BV33-CC35</f>
        <v>3</v>
      </c>
      <c r="CC35" s="87">
        <f>C34+E34+L34+U34+AD34+AM34+AV34+BE34+BN34</f>
        <v>0</v>
      </c>
      <c r="CD35" s="87">
        <f>F38+O38+X38+AG38+AP38+AY38+BH38+BQ38</f>
        <v>16</v>
      </c>
      <c r="CE35" s="85">
        <f>H38+Q38+Z38+AI38+AR38+BA38+BJ38+BS38</f>
        <v>14</v>
      </c>
      <c r="CF35" s="98">
        <f>IF(CG35=100,"MAX",CG35)</f>
        <v>1.1428571428571428</v>
      </c>
      <c r="CG35" s="98">
        <f>IF(ISERROR(CD35/CE35),100,(CD35/CE35))</f>
        <v>1.1428571428571428</v>
      </c>
      <c r="CH35" s="89">
        <f>RANK(CG35,$CG$6:$CG$56)</f>
        <v>3</v>
      </c>
      <c r="CI35" s="85">
        <f>C35+L35+U35+AD35+AM35+AV35+BE35+BN35</f>
        <v>642</v>
      </c>
      <c r="CJ35" s="85">
        <f>K35+T35+AC35+AL35+AU35+BD35+BM35+BV35</f>
        <v>634</v>
      </c>
      <c r="CK35" s="98">
        <f>IF(ISERROR(CI35/CJ35),0,(CI35/CJ35))</f>
        <v>1.0126182965299684</v>
      </c>
      <c r="CL35" s="42">
        <f>RANK(CK35,$CK$6:$CK$56)</f>
        <v>3</v>
      </c>
    </row>
    <row r="36" spans="1:90" ht="16.5" customHeight="1">
      <c r="A36" s="408"/>
      <c r="B36" s="402"/>
      <c r="C36" s="44"/>
      <c r="D36" s="25">
        <f>IF(F36&gt;H36,1,0)</f>
        <v>1</v>
      </c>
      <c r="E36" s="393"/>
      <c r="F36" s="93">
        <f>IF(AND(AP8=0,AR8=0),"",AR8)</f>
        <v>25</v>
      </c>
      <c r="G36" s="86" t="s">
        <v>10</v>
      </c>
      <c r="H36" s="94">
        <f>IF(AND(AP8=0,AR8=0),"",AP8)</f>
        <v>22</v>
      </c>
      <c r="I36" s="95">
        <f>IF(H36&gt;F36,1,0)</f>
        <v>0</v>
      </c>
      <c r="J36" s="88"/>
      <c r="K36" s="90"/>
      <c r="L36" s="97"/>
      <c r="M36" s="95">
        <f>IF(O36&gt;Q36,1,0)</f>
        <v>1</v>
      </c>
      <c r="N36" s="393"/>
      <c r="O36" s="93">
        <f>IF(AND(AR15=0,AP15=0),"",AR15)</f>
        <v>25</v>
      </c>
      <c r="P36" s="86" t="s">
        <v>10</v>
      </c>
      <c r="Q36" s="94">
        <f>IF(AND(AR15=0,AP15=0),"",AP15)</f>
        <v>19</v>
      </c>
      <c r="R36" s="95">
        <f>IF(Q36&gt;O36,1,0)</f>
        <v>0</v>
      </c>
      <c r="S36" s="88"/>
      <c r="T36" s="90"/>
      <c r="U36" s="95"/>
      <c r="V36" s="95">
        <f>IF(X36&gt;Z36,1,0)</f>
        <v>0</v>
      </c>
      <c r="W36" s="393"/>
      <c r="X36" s="93">
        <f>IF(AND(AR22=0,AP22=0),"",AR22)</f>
      </c>
      <c r="Y36" s="86" t="s">
        <v>10</v>
      </c>
      <c r="Z36" s="94">
        <f>IF(AND(AR22=0,AP22=0),"",AP22)</f>
      </c>
      <c r="AA36" s="95">
        <f>IF(Z36&gt;X36,1,0)</f>
        <v>0</v>
      </c>
      <c r="AB36" s="88"/>
      <c r="AC36" s="95"/>
      <c r="AD36" s="97"/>
      <c r="AE36" s="95">
        <f>IF(AG36&gt;AI36,1,0)</f>
        <v>0</v>
      </c>
      <c r="AF36" s="393"/>
      <c r="AG36" s="93">
        <f>IF(AND(AR29=0,AP29=0),"",AR29)</f>
        <v>22</v>
      </c>
      <c r="AH36" s="86" t="s">
        <v>10</v>
      </c>
      <c r="AI36" s="94">
        <f>IF(AND(AR29=0,AP29=0),"",AP29)</f>
        <v>25</v>
      </c>
      <c r="AJ36" s="95">
        <f>IF(AI36&gt;AG36,1,0)</f>
        <v>1</v>
      </c>
      <c r="AK36" s="86"/>
      <c r="AL36" s="90"/>
      <c r="AM36" s="95"/>
      <c r="AN36" s="95"/>
      <c r="AO36" s="396"/>
      <c r="AP36" s="391"/>
      <c r="AQ36" s="391"/>
      <c r="AR36" s="391"/>
      <c r="AS36" s="391"/>
      <c r="AT36" s="397"/>
      <c r="AU36" s="95"/>
      <c r="AV36" s="97"/>
      <c r="AW36" s="95">
        <f>IF(AY36&gt;BA36,1,0)</f>
        <v>0</v>
      </c>
      <c r="AX36" s="393"/>
      <c r="AY36" s="93">
        <f>'１次入力'!M49</f>
      </c>
      <c r="AZ36" s="86" t="s">
        <v>10</v>
      </c>
      <c r="BA36" s="94">
        <f>'１次入力'!Q49</f>
      </c>
      <c r="BB36" s="95">
        <f>IF(BA36&gt;AY36,1,0)</f>
        <v>0</v>
      </c>
      <c r="BC36" s="88"/>
      <c r="BD36" s="90"/>
      <c r="BE36" s="95"/>
      <c r="BF36" s="95">
        <f>IF(BH36&gt;BJ36,1,0)</f>
        <v>0</v>
      </c>
      <c r="BG36" s="393"/>
      <c r="BH36" s="93">
        <f>'１次入力'!M42</f>
        <v>20</v>
      </c>
      <c r="BI36" s="86" t="s">
        <v>10</v>
      </c>
      <c r="BJ36" s="94">
        <f>'１次入力'!Q42</f>
        <v>25</v>
      </c>
      <c r="BK36" s="86">
        <f>IF(BJ36&gt;BH36,1,0)</f>
        <v>1</v>
      </c>
      <c r="BL36" s="88"/>
      <c r="BM36" s="86"/>
      <c r="BN36" s="87"/>
      <c r="BO36" s="86">
        <f>IF(BQ36&gt;BS36,1,0)</f>
        <v>1</v>
      </c>
      <c r="BP36" s="393"/>
      <c r="BQ36" s="93">
        <f>'１次入力'!E35</f>
        <v>25</v>
      </c>
      <c r="BR36" s="86" t="s">
        <v>10</v>
      </c>
      <c r="BS36" s="94">
        <f>'１次入力'!I35</f>
        <v>17</v>
      </c>
      <c r="BT36" s="86">
        <f t="shared" si="0"/>
        <v>0</v>
      </c>
      <c r="BU36" s="86"/>
      <c r="BV36" s="86"/>
      <c r="BW36" s="87"/>
      <c r="BX36" s="85"/>
      <c r="BY36" s="85"/>
      <c r="BZ36" s="86"/>
      <c r="CA36" s="85"/>
      <c r="CB36" s="85"/>
      <c r="CC36" s="87"/>
      <c r="CD36" s="87"/>
      <c r="CE36" s="85"/>
      <c r="CF36" s="98"/>
      <c r="CG36" s="98"/>
      <c r="CH36" s="89"/>
      <c r="CI36" s="85"/>
      <c r="CJ36" s="85"/>
      <c r="CK36" s="99"/>
      <c r="CL36" s="42"/>
    </row>
    <row r="37" spans="1:90" ht="16.5" customHeight="1">
      <c r="A37" s="408"/>
      <c r="B37" s="402"/>
      <c r="C37" s="44">
        <f>IF(F38=H38,0,1)</f>
        <v>1</v>
      </c>
      <c r="D37" s="25">
        <f>IF(F37&gt;H37,1,0)</f>
        <v>0</v>
      </c>
      <c r="E37" s="393"/>
      <c r="F37" s="93">
        <f>IF(AND(AP9=0,AR9=0),"",AR9)</f>
        <v>13</v>
      </c>
      <c r="G37" s="86" t="s">
        <v>10</v>
      </c>
      <c r="H37" s="94">
        <f>IF(AND(AP9=0,AR9=0),"",AP9)</f>
        <v>15</v>
      </c>
      <c r="I37" s="95">
        <f>IF(H37&gt;F37,1,0)</f>
        <v>1</v>
      </c>
      <c r="J37" s="88"/>
      <c r="K37" s="90"/>
      <c r="L37" s="97">
        <f>IF(O38=Q38,0,1)</f>
        <v>1</v>
      </c>
      <c r="M37" s="95">
        <f>IF(O37&gt;Q37,1,0)</f>
        <v>0</v>
      </c>
      <c r="N37" s="393"/>
      <c r="O37" s="93">
        <f>IF(AND(AR16=0,AP16=0),"",AR16)</f>
        <v>12</v>
      </c>
      <c r="P37" s="86" t="s">
        <v>10</v>
      </c>
      <c r="Q37" s="94">
        <f>IF(AND(AR16=0,AP16=0),"",AP16)</f>
        <v>15</v>
      </c>
      <c r="R37" s="95">
        <f>IF(Q37&gt;O37,1,0)</f>
        <v>1</v>
      </c>
      <c r="S37" s="88"/>
      <c r="T37" s="90"/>
      <c r="U37" s="95">
        <f>IF(X38=Z38,0,1)</f>
        <v>1</v>
      </c>
      <c r="V37" s="95">
        <f>IF(X37&gt;Z37,1,0)</f>
        <v>0</v>
      </c>
      <c r="W37" s="393"/>
      <c r="X37" s="93">
        <f>IF(AND(AR23=0,AP23=0),"",AR23)</f>
      </c>
      <c r="Y37" s="86" t="s">
        <v>10</v>
      </c>
      <c r="Z37" s="94">
        <f>IF(AND(AR23=0,AP23=0),"",AP23)</f>
      </c>
      <c r="AA37" s="95">
        <f>IF(Z37&gt;X37,1,0)</f>
        <v>0</v>
      </c>
      <c r="AB37" s="88"/>
      <c r="AC37" s="95"/>
      <c r="AD37" s="97">
        <f>IF(AG38=AI38,0,1)</f>
        <v>1</v>
      </c>
      <c r="AE37" s="95">
        <f>IF(AG37&gt;AI37,1,0)</f>
        <v>1</v>
      </c>
      <c r="AF37" s="393"/>
      <c r="AG37" s="93">
        <f>IF(AND(AR30=0,AP30=0),"",AR30)</f>
        <v>16</v>
      </c>
      <c r="AH37" s="86" t="s">
        <v>10</v>
      </c>
      <c r="AI37" s="94">
        <f>IF(AND(AR30=0,AP30=0),"",AP30)</f>
        <v>14</v>
      </c>
      <c r="AJ37" s="95">
        <f>IF(AI37&gt;AG37,1,0)</f>
        <v>0</v>
      </c>
      <c r="AK37" s="86"/>
      <c r="AL37" s="90"/>
      <c r="AM37" s="95"/>
      <c r="AN37" s="95"/>
      <c r="AO37" s="396"/>
      <c r="AP37" s="391"/>
      <c r="AQ37" s="391"/>
      <c r="AR37" s="391"/>
      <c r="AS37" s="391"/>
      <c r="AT37" s="397"/>
      <c r="AU37" s="95"/>
      <c r="AV37" s="97">
        <f>IF(AY38=BA38,0,1)</f>
        <v>1</v>
      </c>
      <c r="AW37" s="95">
        <f>IF(AY37&gt;BA37,1,0)</f>
        <v>0</v>
      </c>
      <c r="AX37" s="393"/>
      <c r="AY37" s="93">
        <f>'１次入力'!M50</f>
      </c>
      <c r="AZ37" s="86" t="s">
        <v>10</v>
      </c>
      <c r="BA37" s="94">
        <f>'１次入力'!Q50</f>
      </c>
      <c r="BB37" s="95">
        <f>IF(BA37&gt;AY37,1,0)</f>
        <v>0</v>
      </c>
      <c r="BC37" s="88"/>
      <c r="BD37" s="90"/>
      <c r="BE37" s="95">
        <f>IF(BH38=BJ38,0,1)</f>
        <v>1</v>
      </c>
      <c r="BF37" s="95">
        <f>IF(BH37&gt;BJ37,1,0)</f>
        <v>1</v>
      </c>
      <c r="BG37" s="393"/>
      <c r="BH37" s="93">
        <f>'１次入力'!M43</f>
        <v>15</v>
      </c>
      <c r="BI37" s="86" t="s">
        <v>10</v>
      </c>
      <c r="BJ37" s="94">
        <f>'１次入力'!Q43</f>
        <v>13</v>
      </c>
      <c r="BK37" s="86">
        <f>IF(BJ37&gt;BH37,1,0)</f>
        <v>0</v>
      </c>
      <c r="BL37" s="88"/>
      <c r="BM37" s="86"/>
      <c r="BN37" s="87">
        <f>IF(BQ38=BS38,0,1)</f>
        <v>1</v>
      </c>
      <c r="BO37" s="86">
        <f>IF(BQ37&gt;BS37,1,0)</f>
        <v>0</v>
      </c>
      <c r="BP37" s="393"/>
      <c r="BQ37" s="93">
        <f>'１次入力'!E36</f>
      </c>
      <c r="BR37" s="86" t="s">
        <v>10</v>
      </c>
      <c r="BS37" s="94">
        <f>'１次入力'!I36</f>
      </c>
      <c r="BT37" s="86">
        <f t="shared" si="0"/>
        <v>0</v>
      </c>
      <c r="BU37" s="86"/>
      <c r="BV37" s="86"/>
      <c r="BW37" s="87"/>
      <c r="BX37" s="85"/>
      <c r="BY37" s="85"/>
      <c r="BZ37" s="86"/>
      <c r="CA37" s="85"/>
      <c r="CB37" s="85"/>
      <c r="CC37" s="87"/>
      <c r="CD37" s="87"/>
      <c r="CE37" s="85"/>
      <c r="CF37" s="98"/>
      <c r="CG37" s="98"/>
      <c r="CH37" s="89"/>
      <c r="CI37" s="85"/>
      <c r="CJ37" s="85"/>
      <c r="CK37" s="99"/>
      <c r="CL37" s="42"/>
    </row>
    <row r="38" spans="1:90" s="47" customFormat="1" ht="16.5" customHeight="1">
      <c r="A38" s="409"/>
      <c r="B38" s="403"/>
      <c r="C38" s="48"/>
      <c r="D38" s="46"/>
      <c r="E38" s="125"/>
      <c r="F38" s="118">
        <f>SUM(D33:D37)</f>
        <v>2</v>
      </c>
      <c r="G38" s="118" t="str">
        <f>+AQ10</f>
        <v>-</v>
      </c>
      <c r="H38" s="118">
        <f>SUM(I33:I37)</f>
        <v>3</v>
      </c>
      <c r="I38" s="119"/>
      <c r="J38" s="120"/>
      <c r="K38" s="121"/>
      <c r="L38" s="123"/>
      <c r="M38" s="119"/>
      <c r="N38" s="122"/>
      <c r="O38" s="118">
        <f>SUM(M33:M37)</f>
        <v>2</v>
      </c>
      <c r="P38" s="118" t="str">
        <f>+AQ17</f>
        <v>-</v>
      </c>
      <c r="Q38" s="118">
        <f>SUM(R33:R37)</f>
        <v>3</v>
      </c>
      <c r="R38" s="119"/>
      <c r="S38" s="120"/>
      <c r="T38" s="121"/>
      <c r="U38" s="119"/>
      <c r="V38" s="119"/>
      <c r="W38" s="122"/>
      <c r="X38" s="118">
        <f>SUM(V33:V37)</f>
        <v>0</v>
      </c>
      <c r="Y38" s="118" t="str">
        <f>AQ24</f>
        <v>-</v>
      </c>
      <c r="Z38" s="118">
        <f>SUM(AA33:AA37)</f>
        <v>3</v>
      </c>
      <c r="AA38" s="119"/>
      <c r="AB38" s="120"/>
      <c r="AC38" s="119"/>
      <c r="AD38" s="123"/>
      <c r="AE38" s="119"/>
      <c r="AF38" s="124"/>
      <c r="AG38" s="118">
        <f>SUM(AE33:AE37)</f>
        <v>3</v>
      </c>
      <c r="AH38" s="118" t="str">
        <f>+AQ31</f>
        <v>-</v>
      </c>
      <c r="AI38" s="118">
        <f>SUM(AJ33:AJ37)</f>
        <v>2</v>
      </c>
      <c r="AJ38" s="95"/>
      <c r="AK38" s="86"/>
      <c r="AL38" s="90"/>
      <c r="AM38" s="95"/>
      <c r="AN38" s="95"/>
      <c r="AO38" s="398"/>
      <c r="AP38" s="392"/>
      <c r="AQ38" s="392"/>
      <c r="AR38" s="392"/>
      <c r="AS38" s="392"/>
      <c r="AT38" s="399"/>
      <c r="AU38" s="95"/>
      <c r="AV38" s="97"/>
      <c r="AW38" s="76"/>
      <c r="AX38" s="87"/>
      <c r="AY38" s="118">
        <f>SUM(AW33:AW37)</f>
        <v>3</v>
      </c>
      <c r="AZ38" s="142" t="s">
        <v>21</v>
      </c>
      <c r="BA38" s="118">
        <f>SUM(BB33:BB37)</f>
        <v>0</v>
      </c>
      <c r="BB38" s="119"/>
      <c r="BC38" s="120"/>
      <c r="BD38" s="121"/>
      <c r="BE38" s="119"/>
      <c r="BF38" s="119"/>
      <c r="BG38" s="122"/>
      <c r="BH38" s="118">
        <f>SUM(BF33:BF37)</f>
        <v>3</v>
      </c>
      <c r="BI38" s="142" t="s">
        <v>21</v>
      </c>
      <c r="BJ38" s="118">
        <f>SUM(BK33:BK37)</f>
        <v>2</v>
      </c>
      <c r="BK38" s="118"/>
      <c r="BL38" s="120"/>
      <c r="BM38" s="118"/>
      <c r="BN38" s="125"/>
      <c r="BO38" s="124"/>
      <c r="BP38" s="118"/>
      <c r="BQ38" s="118">
        <f>SUM(BO33:BO37)</f>
        <v>3</v>
      </c>
      <c r="BR38" s="142" t="s">
        <v>21</v>
      </c>
      <c r="BS38" s="118">
        <f>SUM(BT33:BT37)</f>
        <v>1</v>
      </c>
      <c r="BT38" s="86"/>
      <c r="BU38" s="86"/>
      <c r="BV38" s="102"/>
      <c r="BW38" s="103"/>
      <c r="BX38" s="104"/>
      <c r="BY38" s="104"/>
      <c r="BZ38" s="102"/>
      <c r="CA38" s="104"/>
      <c r="CB38" s="104"/>
      <c r="CC38" s="103"/>
      <c r="CD38" s="103"/>
      <c r="CE38" s="104"/>
      <c r="CF38" s="105"/>
      <c r="CG38" s="105"/>
      <c r="CH38" s="106"/>
      <c r="CI38" s="104"/>
      <c r="CJ38" s="104"/>
      <c r="CK38" s="107"/>
      <c r="CL38" s="50"/>
    </row>
    <row r="39" spans="1:90" s="47" customFormat="1" ht="12" customHeight="1">
      <c r="A39" s="407">
        <f>RANK(BW42,$BW$7:$BW$56,1)</f>
        <v>7</v>
      </c>
      <c r="B39" s="401" t="str">
        <f>AX3</f>
        <v>白鷗大</v>
      </c>
      <c r="C39" s="48"/>
      <c r="D39" s="46"/>
      <c r="E39" s="134"/>
      <c r="F39" s="96"/>
      <c r="G39" s="96"/>
      <c r="H39" s="96"/>
      <c r="I39" s="92"/>
      <c r="J39" s="109"/>
      <c r="K39" s="110"/>
      <c r="L39" s="92"/>
      <c r="M39" s="92"/>
      <c r="N39" s="135"/>
      <c r="O39" s="96"/>
      <c r="P39" s="96"/>
      <c r="Q39" s="96"/>
      <c r="R39" s="92"/>
      <c r="S39" s="109"/>
      <c r="T39" s="92"/>
      <c r="U39" s="92"/>
      <c r="V39" s="92"/>
      <c r="W39" s="135"/>
      <c r="X39" s="96"/>
      <c r="Y39" s="96"/>
      <c r="Z39" s="96"/>
      <c r="AA39" s="92"/>
      <c r="AB39" s="109"/>
      <c r="AC39" s="380"/>
      <c r="AD39" s="380"/>
      <c r="AE39" s="380"/>
      <c r="AF39" s="96"/>
      <c r="AG39" s="96"/>
      <c r="AH39" s="96"/>
      <c r="AI39" s="96"/>
      <c r="AJ39" s="92"/>
      <c r="AK39" s="96"/>
      <c r="AL39" s="92"/>
      <c r="AM39" s="92"/>
      <c r="AN39" s="92"/>
      <c r="AO39" s="108"/>
      <c r="AP39" s="96"/>
      <c r="AQ39" s="96"/>
      <c r="AR39" s="96"/>
      <c r="AS39" s="92"/>
      <c r="AT39" s="109"/>
      <c r="AU39" s="92"/>
      <c r="AV39" s="92"/>
      <c r="AW39" s="82"/>
      <c r="AX39" s="389"/>
      <c r="AY39" s="390"/>
      <c r="AZ39" s="390"/>
      <c r="BA39" s="390"/>
      <c r="BB39" s="390"/>
      <c r="BC39" s="390"/>
      <c r="BD39" s="92"/>
      <c r="BE39" s="92"/>
      <c r="BF39" s="92"/>
      <c r="BG39" s="135"/>
      <c r="BH39" s="96"/>
      <c r="BI39" s="96"/>
      <c r="BJ39" s="96"/>
      <c r="BK39" s="96"/>
      <c r="BL39" s="109"/>
      <c r="BM39" s="96"/>
      <c r="BN39" s="96"/>
      <c r="BO39" s="111"/>
      <c r="BP39" s="137"/>
      <c r="BQ39" s="96"/>
      <c r="BR39" s="96"/>
      <c r="BS39" s="96"/>
      <c r="BT39" s="96"/>
      <c r="BU39" s="96"/>
      <c r="BV39" s="86"/>
      <c r="BW39" s="87"/>
      <c r="BX39" s="112"/>
      <c r="BY39" s="112"/>
      <c r="BZ39" s="96"/>
      <c r="CA39" s="112"/>
      <c r="CB39" s="112"/>
      <c r="CC39" s="108"/>
      <c r="CD39" s="108"/>
      <c r="CE39" s="112"/>
      <c r="CF39" s="113"/>
      <c r="CG39" s="113"/>
      <c r="CH39" s="114"/>
      <c r="CI39" s="112"/>
      <c r="CJ39" s="112"/>
      <c r="CK39" s="115"/>
      <c r="CL39" s="50"/>
    </row>
    <row r="40" spans="1:90" ht="16.5" customHeight="1">
      <c r="A40" s="408"/>
      <c r="B40" s="402"/>
      <c r="C40" s="91">
        <f>IF(F45&gt;H45,1,0)</f>
        <v>1</v>
      </c>
      <c r="D40" s="43">
        <f>IF(F40&gt;H40,1,0)</f>
        <v>0</v>
      </c>
      <c r="E40" s="393" t="str">
        <f>IF(F45&gt;=3,"○",IF(H45&gt;=3,"●",""))</f>
        <v>○</v>
      </c>
      <c r="F40" s="93">
        <f>IF(AND(AY5=0,BA5=0),"",BA5)</f>
        <v>22</v>
      </c>
      <c r="G40" s="86" t="s">
        <v>10</v>
      </c>
      <c r="H40" s="94">
        <f>IF(AND(AY5=0,BA5=0),"",AY5)</f>
        <v>25</v>
      </c>
      <c r="I40" s="95">
        <f>IF(H40&gt;F40,1,0)</f>
        <v>1</v>
      </c>
      <c r="J40" s="88"/>
      <c r="K40" s="96">
        <f>IF(F45&gt;=H45,0,1)</f>
        <v>0</v>
      </c>
      <c r="L40" s="91">
        <f>IF(O45&gt;Q45,1,0)</f>
        <v>0</v>
      </c>
      <c r="M40" s="95">
        <f>IF(O40&gt;Q40,1,0)</f>
        <v>0</v>
      </c>
      <c r="N40" s="393" t="str">
        <f>IF(O45&gt;=3,"○",IF(Q45&gt;=3,"●",""))</f>
        <v>●</v>
      </c>
      <c r="O40" s="93">
        <f>IF(AND(AY12=0,BA12=0),"",BA12)</f>
        <v>26</v>
      </c>
      <c r="P40" s="86" t="s">
        <v>10</v>
      </c>
      <c r="Q40" s="94">
        <f>IF(AND(AY12=0,BA12=0),"",AY12)</f>
        <v>28</v>
      </c>
      <c r="R40" s="95">
        <f>IF(Q40&gt;O40,1,0)</f>
        <v>1</v>
      </c>
      <c r="S40" s="88"/>
      <c r="T40" s="96">
        <f>IF(O45&gt;=Q45,0,1)</f>
        <v>1</v>
      </c>
      <c r="U40" s="91">
        <f>IF(X45&gt;Z45,1,0)</f>
        <v>0</v>
      </c>
      <c r="V40" s="95">
        <f>IF(X40&gt;Z40,1,0)</f>
        <v>0</v>
      </c>
      <c r="W40" s="393" t="str">
        <f>IF(X45&gt;=3,"○",IF(Z45&gt;=3,"●",""))</f>
        <v>●</v>
      </c>
      <c r="X40" s="93">
        <f>IF(AND(BA19=0,AY19=0),"",BA19)</f>
        <v>20</v>
      </c>
      <c r="Y40" s="86" t="s">
        <v>10</v>
      </c>
      <c r="Z40" s="94">
        <f>IF(AND(AY19=0,BA19=0),"",AY19)</f>
        <v>25</v>
      </c>
      <c r="AA40" s="95">
        <f>IF(Z40&gt;X40,1,0)</f>
        <v>1</v>
      </c>
      <c r="AB40" s="88"/>
      <c r="AC40" s="381">
        <f>IF(X45&gt;=Z45,0,1)</f>
        <v>1</v>
      </c>
      <c r="AD40" s="382">
        <f>IF(AG45&gt;AI45,1,0)</f>
        <v>0</v>
      </c>
      <c r="AE40" s="383">
        <f>IF(AG40&gt;AI40,1,0)</f>
        <v>0</v>
      </c>
      <c r="AF40" s="393" t="str">
        <f>IF(AG45&gt;=3,"○",IF(AI45&gt;=3,"●",""))</f>
        <v>●</v>
      </c>
      <c r="AG40" s="93">
        <f>IF(AND(BA26=0,AY26=0),"",BA26)</f>
        <v>16</v>
      </c>
      <c r="AH40" s="86" t="s">
        <v>10</v>
      </c>
      <c r="AI40" s="94">
        <f>IF(AND(BA26=0,AY26=0),"",AY26)</f>
        <v>25</v>
      </c>
      <c r="AJ40" s="95">
        <f>IF(AI40&gt;AG40,1,0)</f>
        <v>1</v>
      </c>
      <c r="AK40" s="86"/>
      <c r="AL40" s="96">
        <f>IF(AG45&gt;=AI45,0,1)</f>
        <v>1</v>
      </c>
      <c r="AM40" s="91">
        <f>IF(AP45&gt;AR45,1,0)</f>
        <v>0</v>
      </c>
      <c r="AN40" s="95">
        <f>IF(AP40&gt;AR40,1,0)</f>
        <v>0</v>
      </c>
      <c r="AO40" s="393" t="str">
        <f>IF(AP45&gt;=3,"○",IF(AR45&gt;=3,"●",""))</f>
        <v>●</v>
      </c>
      <c r="AP40" s="93">
        <f>IF(AND(BA33=0,AY33=0),"",BA33)</f>
        <v>22</v>
      </c>
      <c r="AQ40" s="86" t="s">
        <v>10</v>
      </c>
      <c r="AR40" s="94">
        <f>IF(AND(BA33=0,AY33=0),"",AY33)</f>
        <v>25</v>
      </c>
      <c r="AS40" s="95">
        <f>IF(AR40&gt;AP40,1,0)</f>
        <v>1</v>
      </c>
      <c r="AT40" s="88"/>
      <c r="AU40" s="96">
        <f>IF(AP45&gt;=AR45,0,1)</f>
        <v>1</v>
      </c>
      <c r="AV40" s="95"/>
      <c r="AW40" s="95"/>
      <c r="AX40" s="391"/>
      <c r="AY40" s="391"/>
      <c r="AZ40" s="391"/>
      <c r="BA40" s="391"/>
      <c r="BB40" s="391"/>
      <c r="BC40" s="391"/>
      <c r="BD40" s="95"/>
      <c r="BE40" s="91">
        <f>IF(BH45&gt;BJ45,1,0)</f>
        <v>1</v>
      </c>
      <c r="BF40" s="95">
        <f>IF(BH40&gt;BJ40,1,0)</f>
        <v>1</v>
      </c>
      <c r="BG40" s="393" t="str">
        <f>IF(BH45&gt;=3,"○",IF(BJ45&gt;=3,"●",""))</f>
        <v>○</v>
      </c>
      <c r="BH40" s="93">
        <f>'１次入力'!AC32</f>
        <v>25</v>
      </c>
      <c r="BI40" s="86" t="s">
        <v>10</v>
      </c>
      <c r="BJ40" s="94">
        <f>'１次入力'!AG32</f>
        <v>20</v>
      </c>
      <c r="BK40" s="86">
        <f>IF(BJ40&gt;BH40,1,0)</f>
        <v>0</v>
      </c>
      <c r="BL40" s="88"/>
      <c r="BM40" s="96">
        <f>IF(BH45&gt;=BJ45,0,1)</f>
        <v>0</v>
      </c>
      <c r="BN40" s="91">
        <f>IF(BQ45&gt;BS45,1,0)</f>
        <v>0</v>
      </c>
      <c r="BO40" s="86">
        <f>IF(BQ40&gt;BS40,1,0)</f>
        <v>1</v>
      </c>
      <c r="BP40" s="393" t="str">
        <f>IF(BQ45&gt;=3,"○",IF(BS45&gt;=3,"●",""))</f>
        <v>●</v>
      </c>
      <c r="BQ40" s="93">
        <f>'１次入力'!U39</f>
        <v>25</v>
      </c>
      <c r="BR40" s="86" t="s">
        <v>10</v>
      </c>
      <c r="BS40" s="94">
        <f>'１次入力'!Y39</f>
        <v>23</v>
      </c>
      <c r="BT40" s="86">
        <f t="shared" si="0"/>
        <v>0</v>
      </c>
      <c r="BU40" s="86"/>
      <c r="BV40" s="96">
        <f>IF(BQ45&gt;=BS45,0,1)</f>
        <v>1</v>
      </c>
      <c r="BW40" s="100"/>
      <c r="BX40" s="85"/>
      <c r="BY40" s="85"/>
      <c r="BZ40" s="86"/>
      <c r="CA40" s="85"/>
      <c r="CB40" s="85"/>
      <c r="CC40" s="87"/>
      <c r="CD40" s="87"/>
      <c r="CE40" s="85"/>
      <c r="CF40" s="98"/>
      <c r="CG40" s="88"/>
      <c r="CH40" s="89"/>
      <c r="CI40" s="85"/>
      <c r="CJ40" s="85"/>
      <c r="CK40" s="85"/>
      <c r="CL40" s="52"/>
    </row>
    <row r="41" spans="1:90" ht="16.5" customHeight="1">
      <c r="A41" s="408"/>
      <c r="B41" s="402"/>
      <c r="C41" s="97">
        <f>IF(C40=1,0,IF(G45="棄",1,0))</f>
        <v>0</v>
      </c>
      <c r="D41" s="25">
        <f>IF(F41&gt;H41,1,0)</f>
        <v>1</v>
      </c>
      <c r="E41" s="393"/>
      <c r="F41" s="93">
        <f>IF(AND(AY6=0,BA6=0),"",BA6)</f>
        <v>25</v>
      </c>
      <c r="G41" s="86" t="s">
        <v>10</v>
      </c>
      <c r="H41" s="94">
        <f>IF(AND(AY6=0,BA6=0),"",AY6)</f>
        <v>15</v>
      </c>
      <c r="I41" s="95">
        <f>IF(H41&gt;F41,1,0)</f>
        <v>0</v>
      </c>
      <c r="J41" s="88"/>
      <c r="K41" s="90"/>
      <c r="L41" s="97">
        <f>IF(L40=1,0,IF(P45="棄",1,0))</f>
        <v>0</v>
      </c>
      <c r="M41" s="95">
        <f>IF(O41&gt;Q41,1,0)</f>
        <v>0</v>
      </c>
      <c r="N41" s="393"/>
      <c r="O41" s="93">
        <f>IF(AND(AY13=0,BA13=0),"",BA13)</f>
        <v>20</v>
      </c>
      <c r="P41" s="86" t="s">
        <v>10</v>
      </c>
      <c r="Q41" s="94">
        <f>IF(AND(AY13=0,BA13=0),"",AY13)</f>
        <v>25</v>
      </c>
      <c r="R41" s="95">
        <f>IF(Q41&gt;O41,1,0)</f>
        <v>1</v>
      </c>
      <c r="S41" s="88"/>
      <c r="T41" s="95"/>
      <c r="U41" s="97">
        <f>IF(U40=1,0,IF(Y45="棄",1,0))</f>
        <v>0</v>
      </c>
      <c r="V41" s="95">
        <f>IF(X41&gt;Z41,1,0)</f>
        <v>0</v>
      </c>
      <c r="W41" s="393"/>
      <c r="X41" s="93">
        <f>IF(AND(BA20=0,AY20=0),"",BA20)</f>
        <v>22</v>
      </c>
      <c r="Y41" s="86" t="s">
        <v>10</v>
      </c>
      <c r="Z41" s="94">
        <f>IF(AND(AY20=0,BA20=0),"",AY20)</f>
        <v>25</v>
      </c>
      <c r="AA41" s="95">
        <f>IF(Z41&gt;X41,1,0)</f>
        <v>1</v>
      </c>
      <c r="AB41" s="88"/>
      <c r="AC41" s="384"/>
      <c r="AD41" s="385">
        <f>IF(AD40=1,0,IF(AH45="棄",1,0))</f>
        <v>0</v>
      </c>
      <c r="AE41" s="383">
        <f>IF(AG41&gt;AI41,1,0)</f>
        <v>1</v>
      </c>
      <c r="AF41" s="393"/>
      <c r="AG41" s="93">
        <f>IF(AND(BA27=0,AY27=0),"",BA27)</f>
        <v>25</v>
      </c>
      <c r="AH41" s="86" t="s">
        <v>10</v>
      </c>
      <c r="AI41" s="94">
        <f>IF(AND(BA27=0,AY27=0),"",AY27)</f>
        <v>20</v>
      </c>
      <c r="AJ41" s="95">
        <f>IF(AI41&gt;AG41,1,0)</f>
        <v>0</v>
      </c>
      <c r="AK41" s="86"/>
      <c r="AL41" s="95"/>
      <c r="AM41" s="97">
        <f>IF(AM40=1,0,IF(AQ45="棄",1,0))</f>
        <v>0</v>
      </c>
      <c r="AN41" s="95">
        <f>IF(AP41&gt;AR41,1,0)</f>
        <v>0</v>
      </c>
      <c r="AO41" s="393"/>
      <c r="AP41" s="93">
        <f>IF(AND(BA34=0,AY34=0),"",BA34)</f>
        <v>19</v>
      </c>
      <c r="AQ41" s="86" t="s">
        <v>10</v>
      </c>
      <c r="AR41" s="94">
        <f>IF(AND(BA34=0,AY34=0),"",AY34)</f>
        <v>25</v>
      </c>
      <c r="AS41" s="95">
        <f>IF(AR41&gt;AP41,1,0)</f>
        <v>1</v>
      </c>
      <c r="AT41" s="88"/>
      <c r="AU41" s="90"/>
      <c r="AV41" s="95"/>
      <c r="AW41" s="95"/>
      <c r="AX41" s="391"/>
      <c r="AY41" s="391"/>
      <c r="AZ41" s="391"/>
      <c r="BA41" s="391"/>
      <c r="BB41" s="391"/>
      <c r="BC41" s="391"/>
      <c r="BD41" s="95"/>
      <c r="BE41" s="97">
        <f>IF(BE40=1,0,IF(BI45="棄",1,0))</f>
        <v>0</v>
      </c>
      <c r="BF41" s="95">
        <f>IF(BH41&gt;BJ41,1,0)</f>
        <v>1</v>
      </c>
      <c r="BG41" s="393"/>
      <c r="BH41" s="93">
        <f>'１次入力'!AC33</f>
        <v>25</v>
      </c>
      <c r="BI41" s="86" t="s">
        <v>10</v>
      </c>
      <c r="BJ41" s="94">
        <f>'１次入力'!AG33</f>
        <v>22</v>
      </c>
      <c r="BK41" s="86">
        <f>IF(BJ41&gt;BH41,1,0)</f>
        <v>0</v>
      </c>
      <c r="BL41" s="88"/>
      <c r="BM41" s="88"/>
      <c r="BN41" s="97">
        <f>IF(BN40=1,0,IF(BR45="棄",1,0))</f>
        <v>0</v>
      </c>
      <c r="BO41" s="86">
        <f>IF(BQ41&gt;BS41,1,0)</f>
        <v>0</v>
      </c>
      <c r="BP41" s="393"/>
      <c r="BQ41" s="93">
        <f>'１次入力'!U40</f>
        <v>19</v>
      </c>
      <c r="BR41" s="86" t="s">
        <v>10</v>
      </c>
      <c r="BS41" s="94">
        <f>'１次入力'!Y40</f>
        <v>25</v>
      </c>
      <c r="BT41" s="86">
        <f t="shared" si="0"/>
        <v>1</v>
      </c>
      <c r="BU41" s="86"/>
      <c r="BV41" s="86"/>
      <c r="BW41" s="87"/>
      <c r="BX41" s="85"/>
      <c r="BY41" s="85"/>
      <c r="BZ41" s="86"/>
      <c r="CA41" s="85"/>
      <c r="CB41" s="85"/>
      <c r="CC41" s="87"/>
      <c r="CD41" s="87"/>
      <c r="CE41" s="85"/>
      <c r="CF41" s="98"/>
      <c r="CG41" s="98"/>
      <c r="CH41" s="89"/>
      <c r="CI41" s="85"/>
      <c r="CJ41" s="85"/>
      <c r="CK41" s="99"/>
      <c r="CL41" s="42"/>
    </row>
    <row r="42" spans="1:90" ht="16.5" customHeight="1">
      <c r="A42" s="408"/>
      <c r="B42" s="402"/>
      <c r="C42" s="51">
        <f>SUM(F40:F44)</f>
        <v>98</v>
      </c>
      <c r="D42" s="25">
        <f>IF(F42&gt;H42,1,0)</f>
        <v>1</v>
      </c>
      <c r="E42" s="393"/>
      <c r="F42" s="93">
        <f>IF(AND(AY7=0,BA7=0),"",BA7)</f>
        <v>26</v>
      </c>
      <c r="G42" s="86" t="s">
        <v>10</v>
      </c>
      <c r="H42" s="94">
        <f>IF(AND(AY7=0,BA7=0),"",AY7)</f>
        <v>24</v>
      </c>
      <c r="I42" s="95">
        <f>IF(H42&gt;F42,1,0)</f>
        <v>0</v>
      </c>
      <c r="J42" s="88"/>
      <c r="K42" s="90">
        <f>SUM(H40:H44)</f>
        <v>80</v>
      </c>
      <c r="L42" s="76">
        <f>SUM(O40:O44)</f>
        <v>67</v>
      </c>
      <c r="M42" s="95">
        <f>IF(O42&gt;Q42,1,0)</f>
        <v>0</v>
      </c>
      <c r="N42" s="393"/>
      <c r="O42" s="93">
        <f>IF(AND(AY14=0,BA14=0),"",BA14)</f>
        <v>21</v>
      </c>
      <c r="P42" s="86" t="s">
        <v>10</v>
      </c>
      <c r="Q42" s="94">
        <f>IF(AND(AY14=0,BA14=0),"",AY14)</f>
        <v>25</v>
      </c>
      <c r="R42" s="95">
        <f>IF(Q42&gt;O42,1,0)</f>
        <v>1</v>
      </c>
      <c r="S42" s="88"/>
      <c r="T42" s="95">
        <f>SUM(Q40:Q44)</f>
        <v>78</v>
      </c>
      <c r="U42" s="116">
        <f>SUM(X40:X44)</f>
        <v>88</v>
      </c>
      <c r="V42" s="95">
        <f>IF(X42&gt;Z42,1,0)</f>
        <v>1</v>
      </c>
      <c r="W42" s="393"/>
      <c r="X42" s="93">
        <f>IF(AND(BA21=0,AY21=0),"",BA21)</f>
        <v>27</v>
      </c>
      <c r="Y42" s="86" t="s">
        <v>10</v>
      </c>
      <c r="Z42" s="94">
        <f>IF(AND(AY21=0,BA21=0),"",AY21)</f>
        <v>25</v>
      </c>
      <c r="AA42" s="95">
        <f>IF(Z42&gt;X42,1,0)</f>
        <v>0</v>
      </c>
      <c r="AB42" s="88"/>
      <c r="AC42" s="384">
        <f>SUM(Z40:Z44)</f>
        <v>100</v>
      </c>
      <c r="AD42" s="386">
        <f>SUM(AG40:AG44)</f>
        <v>78</v>
      </c>
      <c r="AE42" s="383">
        <f>IF(AG42&gt;AI42,1,0)</f>
        <v>0</v>
      </c>
      <c r="AF42" s="393"/>
      <c r="AG42" s="93">
        <f>IF(AND(BA28=0,AY28=0),"",BA28)</f>
        <v>16</v>
      </c>
      <c r="AH42" s="86" t="s">
        <v>10</v>
      </c>
      <c r="AI42" s="94">
        <f>IF(AND(BA28=0,AY28=0),"",AY28)</f>
        <v>25</v>
      </c>
      <c r="AJ42" s="95">
        <f>IF(AI42&gt;AG42,1,0)</f>
        <v>1</v>
      </c>
      <c r="AK42" s="86"/>
      <c r="AL42" s="95">
        <f>SUM(AI40:AI44)</f>
        <v>95</v>
      </c>
      <c r="AM42" s="116">
        <f>SUM(AP40:AP44)</f>
        <v>62</v>
      </c>
      <c r="AN42" s="95">
        <f>IF(AP42&gt;AR42,1,0)</f>
        <v>0</v>
      </c>
      <c r="AO42" s="393"/>
      <c r="AP42" s="93">
        <f>IF(AND(BA35=0,AY35=0),"",BA35)</f>
        <v>21</v>
      </c>
      <c r="AQ42" s="86" t="s">
        <v>10</v>
      </c>
      <c r="AR42" s="94">
        <f>IF(AND(BA35=0,AY35=0),"",AY35)</f>
        <v>25</v>
      </c>
      <c r="AS42" s="95">
        <f>IF(AR42&gt;AP42,1,0)</f>
        <v>1</v>
      </c>
      <c r="AT42" s="88"/>
      <c r="AU42" s="90">
        <f>SUM(AR40:AR44)</f>
        <v>75</v>
      </c>
      <c r="AV42" s="95"/>
      <c r="AW42" s="95"/>
      <c r="AX42" s="391"/>
      <c r="AY42" s="391"/>
      <c r="AZ42" s="391"/>
      <c r="BA42" s="391"/>
      <c r="BB42" s="391"/>
      <c r="BC42" s="391"/>
      <c r="BD42" s="95"/>
      <c r="BE42" s="116">
        <f>SUM(BH40:BH44)</f>
        <v>94</v>
      </c>
      <c r="BF42" s="95">
        <f>IF(BH42&gt;BJ42,1,0)</f>
        <v>0</v>
      </c>
      <c r="BG42" s="393"/>
      <c r="BH42" s="93">
        <f>'１次入力'!AC34</f>
        <v>19</v>
      </c>
      <c r="BI42" s="86" t="s">
        <v>10</v>
      </c>
      <c r="BJ42" s="94">
        <f>'１次入力'!AG34</f>
        <v>25</v>
      </c>
      <c r="BK42" s="86">
        <f>IF(BJ42&gt;BH42,1,0)</f>
        <v>1</v>
      </c>
      <c r="BL42" s="88"/>
      <c r="BM42" s="88">
        <f>SUM(BJ40:BJ44)</f>
        <v>86</v>
      </c>
      <c r="BN42" s="101">
        <f>SUM(BQ40:BQ44)</f>
        <v>84</v>
      </c>
      <c r="BO42" s="86">
        <f>IF(BQ42&gt;BS42,1,0)</f>
        <v>0</v>
      </c>
      <c r="BP42" s="393"/>
      <c r="BQ42" s="93">
        <f>'１次入力'!U41</f>
        <v>17</v>
      </c>
      <c r="BR42" s="86" t="s">
        <v>10</v>
      </c>
      <c r="BS42" s="94">
        <f>'１次入力'!Y41</f>
        <v>25</v>
      </c>
      <c r="BT42" s="86">
        <f t="shared" si="0"/>
        <v>1</v>
      </c>
      <c r="BU42" s="86"/>
      <c r="BV42" s="86">
        <f>SUM(BS40:BS44)</f>
        <v>98</v>
      </c>
      <c r="BW42" s="87">
        <f>BZ42*100+CH42*10+CL42</f>
        <v>677</v>
      </c>
      <c r="BX42" s="85">
        <f>C44+L44+U44+AD44+AM44+AV44+BE44+BN44</f>
        <v>7</v>
      </c>
      <c r="BY42" s="85">
        <f>(CA42*2)+CB42</f>
        <v>9</v>
      </c>
      <c r="BZ42" s="86">
        <f>RANK(BY42,$BY$6:$BY$56)</f>
        <v>6</v>
      </c>
      <c r="CA42" s="85">
        <f>C40+L40+U40+AD40+AM40+AV40+BE40+BN40</f>
        <v>2</v>
      </c>
      <c r="CB42" s="85">
        <f>K40+T40+AC40+AL40+AU40+BD40+BM40+BV40-CC42</f>
        <v>5</v>
      </c>
      <c r="CC42" s="87">
        <f>C41+E41+L41+U41+AD41+AM41+AV41+BE41+BN41</f>
        <v>0</v>
      </c>
      <c r="CD42" s="87">
        <f>F45+O45+X45+AG45+AP45+AY45+BH45+BQ45</f>
        <v>9</v>
      </c>
      <c r="CE42" s="85">
        <f>H45+Q45+Z45+AI45+AR45+BA45+BJ45+BS45</f>
        <v>17</v>
      </c>
      <c r="CF42" s="98">
        <f>IF(CG42=100,"MAX",CG42)</f>
        <v>0.5294117647058824</v>
      </c>
      <c r="CG42" s="98">
        <f>IF(ISERROR(CD42/CE42),100,(CD42/CE42))</f>
        <v>0.5294117647058824</v>
      </c>
      <c r="CH42" s="89">
        <f>RANK(CG42,$CG$6:$CG$56)</f>
        <v>7</v>
      </c>
      <c r="CI42" s="85">
        <f>C42+L42+U42+AD42+AM42+AV42+BE42+BN42</f>
        <v>571</v>
      </c>
      <c r="CJ42" s="85">
        <f>K42+T42+AC42+AL42+AU42+BD42+BM42+BV42</f>
        <v>612</v>
      </c>
      <c r="CK42" s="98">
        <f>IF(ISERROR(CI42/CJ42),0,(CI42/CJ42))</f>
        <v>0.9330065359477124</v>
      </c>
      <c r="CL42" s="42">
        <f>RANK(CK42,$CK$6:$CK$56)</f>
        <v>7</v>
      </c>
    </row>
    <row r="43" spans="1:90" ht="16.5" customHeight="1">
      <c r="A43" s="408"/>
      <c r="B43" s="402"/>
      <c r="C43" s="44"/>
      <c r="D43" s="25">
        <f>IF(F43&gt;H43,1,0)</f>
        <v>1</v>
      </c>
      <c r="E43" s="393"/>
      <c r="F43" s="93">
        <f>IF(AND(AY8=0,BA8=0),"",BA8)</f>
        <v>25</v>
      </c>
      <c r="G43" s="86" t="s">
        <v>10</v>
      </c>
      <c r="H43" s="94">
        <f>IF(AND(AY8=0,BA8=0),"",AY8)</f>
        <v>16</v>
      </c>
      <c r="I43" s="95">
        <f>IF(H43&gt;F43,1,0)</f>
        <v>0</v>
      </c>
      <c r="J43" s="88"/>
      <c r="K43" s="90"/>
      <c r="L43" s="95"/>
      <c r="M43" s="95">
        <f>IF(O43&gt;Q43,1,0)</f>
        <v>0</v>
      </c>
      <c r="N43" s="393"/>
      <c r="O43" s="93">
        <f>IF(AND(AY15=0,BA15=0),"",BA15)</f>
      </c>
      <c r="P43" s="86" t="s">
        <v>10</v>
      </c>
      <c r="Q43" s="94">
        <f>IF(AND(AY15=0,BA15=0),"",AY15)</f>
      </c>
      <c r="R43" s="95">
        <f>IF(Q43&gt;O43,1,0)</f>
        <v>0</v>
      </c>
      <c r="S43" s="88"/>
      <c r="T43" s="95"/>
      <c r="U43" s="97"/>
      <c r="V43" s="95">
        <f>IF(X43&gt;Z43,1,0)</f>
        <v>0</v>
      </c>
      <c r="W43" s="393"/>
      <c r="X43" s="93">
        <f>IF(AND(BA22=0,AY22=0),"",BA22)</f>
        <v>19</v>
      </c>
      <c r="Y43" s="86" t="s">
        <v>10</v>
      </c>
      <c r="Z43" s="94">
        <f>IF(AND(AY22=0,BA22=0),"",AY22)</f>
        <v>25</v>
      </c>
      <c r="AA43" s="95">
        <f>IF(Z43&gt;X43,1,0)</f>
        <v>1</v>
      </c>
      <c r="AB43" s="88"/>
      <c r="AC43" s="384"/>
      <c r="AD43" s="383"/>
      <c r="AE43" s="383">
        <f>IF(AG43&gt;AI43,1,0)</f>
        <v>0</v>
      </c>
      <c r="AF43" s="393"/>
      <c r="AG43" s="93">
        <f>IF(AND(BA29=0,AY29=0),"",BA29)</f>
        <v>21</v>
      </c>
      <c r="AH43" s="86" t="s">
        <v>10</v>
      </c>
      <c r="AI43" s="94">
        <f>IF(AND(BA29=0,AY29=0),"",AY29)</f>
        <v>25</v>
      </c>
      <c r="AJ43" s="95">
        <f>IF(AI43&gt;AG43,1,0)</f>
        <v>1</v>
      </c>
      <c r="AK43" s="86"/>
      <c r="AL43" s="95"/>
      <c r="AM43" s="97"/>
      <c r="AN43" s="95">
        <f>IF(AP43&gt;AR43,1,0)</f>
        <v>0</v>
      </c>
      <c r="AO43" s="393"/>
      <c r="AP43" s="93">
        <f>IF(AND(BA36=0,AY36=0),"",BA36)</f>
      </c>
      <c r="AQ43" s="86" t="s">
        <v>10</v>
      </c>
      <c r="AR43" s="94">
        <f>IF(AND(BA36=0,AY36=0),"",AY36)</f>
      </c>
      <c r="AS43" s="95">
        <f>IF(AR43&gt;AP43,1,0)</f>
        <v>0</v>
      </c>
      <c r="AT43" s="88"/>
      <c r="AU43" s="90"/>
      <c r="AV43" s="95"/>
      <c r="AW43" s="95"/>
      <c r="AX43" s="391"/>
      <c r="AY43" s="391"/>
      <c r="AZ43" s="391"/>
      <c r="BA43" s="391"/>
      <c r="BB43" s="391"/>
      <c r="BC43" s="391"/>
      <c r="BD43" s="95"/>
      <c r="BE43" s="97"/>
      <c r="BF43" s="95">
        <f>IF(BH43&gt;BJ43,1,0)</f>
        <v>1</v>
      </c>
      <c r="BG43" s="393"/>
      <c r="BH43" s="93">
        <f>'１次入力'!AC35</f>
        <v>25</v>
      </c>
      <c r="BI43" s="86" t="s">
        <v>10</v>
      </c>
      <c r="BJ43" s="94">
        <f>'１次入力'!AG35</f>
        <v>19</v>
      </c>
      <c r="BK43" s="86">
        <f>IF(BJ43&gt;BH43,1,0)</f>
        <v>0</v>
      </c>
      <c r="BL43" s="88"/>
      <c r="BM43" s="88"/>
      <c r="BN43" s="86"/>
      <c r="BO43" s="86">
        <f>IF(BQ43&gt;BS43,1,0)</f>
        <v>0</v>
      </c>
      <c r="BP43" s="393"/>
      <c r="BQ43" s="93">
        <f>'１次入力'!U42</f>
        <v>23</v>
      </c>
      <c r="BR43" s="86" t="s">
        <v>10</v>
      </c>
      <c r="BS43" s="94">
        <f>'１次入力'!Y42</f>
        <v>25</v>
      </c>
      <c r="BT43" s="86">
        <f t="shared" si="0"/>
        <v>1</v>
      </c>
      <c r="BU43" s="86"/>
      <c r="BV43" s="86"/>
      <c r="BW43" s="87"/>
      <c r="BX43" s="85"/>
      <c r="BY43" s="85"/>
      <c r="BZ43" s="86"/>
      <c r="CA43" s="85"/>
      <c r="CB43" s="85"/>
      <c r="CC43" s="87"/>
      <c r="CD43" s="87"/>
      <c r="CE43" s="85"/>
      <c r="CF43" s="98"/>
      <c r="CG43" s="98"/>
      <c r="CH43" s="89"/>
      <c r="CI43" s="85"/>
      <c r="CJ43" s="85"/>
      <c r="CK43" s="99"/>
      <c r="CL43" s="42"/>
    </row>
    <row r="44" spans="1:90" ht="16.5" customHeight="1">
      <c r="A44" s="408"/>
      <c r="B44" s="402"/>
      <c r="C44" s="44">
        <f>IF(F45=H45,0,1)</f>
        <v>1</v>
      </c>
      <c r="D44" s="25">
        <f>IF(F44&gt;H44,1,0)</f>
        <v>0</v>
      </c>
      <c r="E44" s="393"/>
      <c r="F44" s="93">
        <f>IF(AND(AY9=0,BA9=0),"",BA9)</f>
      </c>
      <c r="G44" s="86" t="s">
        <v>10</v>
      </c>
      <c r="H44" s="94">
        <f>IF(AND(AY9=0,BA9=0),"",AY9)</f>
      </c>
      <c r="I44" s="95">
        <f>IF(H44&gt;F44,1,0)</f>
        <v>0</v>
      </c>
      <c r="J44" s="88"/>
      <c r="K44" s="90"/>
      <c r="L44" s="95">
        <f>IF(O45=Q45,0,1)</f>
        <v>1</v>
      </c>
      <c r="M44" s="95">
        <f>IF(O44&gt;Q44,1,0)</f>
        <v>0</v>
      </c>
      <c r="N44" s="393"/>
      <c r="O44" s="93">
        <f>IF(AND(AY16=0,BA16=0),"",BA16)</f>
      </c>
      <c r="P44" s="86" t="s">
        <v>10</v>
      </c>
      <c r="Q44" s="94">
        <f>IF(AND(AY16=0,BA16=0),"",AY16)</f>
      </c>
      <c r="R44" s="95">
        <f>IF(Q44&gt;O44,1,0)</f>
        <v>0</v>
      </c>
      <c r="S44" s="88"/>
      <c r="T44" s="95"/>
      <c r="U44" s="97">
        <f>IF(X45=Z45,0,1)</f>
        <v>1</v>
      </c>
      <c r="V44" s="95">
        <f>IF(X44&gt;Z44,1,0)</f>
        <v>0</v>
      </c>
      <c r="W44" s="393"/>
      <c r="X44" s="93">
        <f>IF(AND(BA23=0,AY23=0),"",BA23)</f>
      </c>
      <c r="Y44" s="86" t="s">
        <v>10</v>
      </c>
      <c r="Z44" s="94">
        <f>IF(AND(AY23=0,BA23=0),"",AY23)</f>
      </c>
      <c r="AA44" s="95">
        <f>IF(Z44&gt;X44,1,0)</f>
        <v>0</v>
      </c>
      <c r="AB44" s="88"/>
      <c r="AC44" s="384"/>
      <c r="AD44" s="383">
        <f>IF(AG45=AI45,0,1)</f>
        <v>1</v>
      </c>
      <c r="AE44" s="383">
        <f>IF(AG44&gt;AI44,1,0)</f>
        <v>0</v>
      </c>
      <c r="AF44" s="393"/>
      <c r="AG44" s="93">
        <f>IF(AND(BA30=0,AY30=0),"",BA30)</f>
      </c>
      <c r="AH44" s="86" t="s">
        <v>10</v>
      </c>
      <c r="AI44" s="94">
        <f>IF(AND(BA30=0,AY30=0),"",AY30)</f>
      </c>
      <c r="AJ44" s="95">
        <f>IF(AI44&gt;AG44,1,0)</f>
        <v>0</v>
      </c>
      <c r="AK44" s="86"/>
      <c r="AL44" s="95"/>
      <c r="AM44" s="97">
        <f>IF(AP45=AR45,0,1)</f>
        <v>1</v>
      </c>
      <c r="AN44" s="95">
        <f>IF(AP44&gt;AR44,1,0)</f>
        <v>0</v>
      </c>
      <c r="AO44" s="393"/>
      <c r="AP44" s="93">
        <f>IF(AND(BA37=0,AY37=0),"",BA37)</f>
      </c>
      <c r="AQ44" s="86" t="s">
        <v>10</v>
      </c>
      <c r="AR44" s="94">
        <f>IF(AND(BA37=0,AY37=0),"",AY37)</f>
      </c>
      <c r="AS44" s="95">
        <f>IF(AR44&gt;AP44,1,0)</f>
        <v>0</v>
      </c>
      <c r="AT44" s="88"/>
      <c r="AU44" s="90"/>
      <c r="AV44" s="95"/>
      <c r="AW44" s="95"/>
      <c r="AX44" s="391"/>
      <c r="AY44" s="391"/>
      <c r="AZ44" s="391"/>
      <c r="BA44" s="391"/>
      <c r="BB44" s="391"/>
      <c r="BC44" s="391"/>
      <c r="BD44" s="95"/>
      <c r="BE44" s="97">
        <f>IF(BH45=BJ45,0,1)</f>
        <v>1</v>
      </c>
      <c r="BF44" s="95">
        <f>IF(BH44&gt;BJ44,1,0)</f>
        <v>0</v>
      </c>
      <c r="BG44" s="393"/>
      <c r="BH44" s="93">
        <f>'１次入力'!AC36</f>
      </c>
      <c r="BI44" s="86" t="s">
        <v>10</v>
      </c>
      <c r="BJ44" s="94">
        <f>'１次入力'!AG36</f>
      </c>
      <c r="BK44" s="86">
        <f>IF(BJ44&gt;BH44,1,0)</f>
        <v>0</v>
      </c>
      <c r="BL44" s="88"/>
      <c r="BM44" s="88"/>
      <c r="BN44" s="86">
        <f>IF(BQ45=BS45,0,1)</f>
        <v>1</v>
      </c>
      <c r="BO44" s="86">
        <f>IF(BQ44&gt;BS44,1,0)</f>
        <v>0</v>
      </c>
      <c r="BP44" s="393"/>
      <c r="BQ44" s="93">
        <f>'１次入力'!U43</f>
      </c>
      <c r="BR44" s="86" t="s">
        <v>10</v>
      </c>
      <c r="BS44" s="94">
        <f>'１次入力'!Y43</f>
      </c>
      <c r="BT44" s="86">
        <f t="shared" si="0"/>
        <v>0</v>
      </c>
      <c r="BU44" s="86"/>
      <c r="BV44" s="86"/>
      <c r="BW44" s="87"/>
      <c r="BX44" s="85"/>
      <c r="BY44" s="85"/>
      <c r="BZ44" s="86"/>
      <c r="CA44" s="85"/>
      <c r="CB44" s="85"/>
      <c r="CC44" s="87"/>
      <c r="CD44" s="87"/>
      <c r="CE44" s="85"/>
      <c r="CF44" s="98"/>
      <c r="CG44" s="98"/>
      <c r="CH44" s="89"/>
      <c r="CI44" s="85"/>
      <c r="CJ44" s="85"/>
      <c r="CK44" s="99"/>
      <c r="CL44" s="42"/>
    </row>
    <row r="45" spans="1:90" s="47" customFormat="1" ht="16.5" customHeight="1">
      <c r="A45" s="409"/>
      <c r="B45" s="403"/>
      <c r="C45" s="53"/>
      <c r="D45" s="49"/>
      <c r="E45" s="125"/>
      <c r="F45" s="118">
        <f>SUM(D40:D44)</f>
        <v>3</v>
      </c>
      <c r="G45" s="118" t="str">
        <f>+AZ10</f>
        <v>-</v>
      </c>
      <c r="H45" s="118">
        <f>SUM(I40:I44)</f>
        <v>1</v>
      </c>
      <c r="I45" s="119"/>
      <c r="J45" s="120"/>
      <c r="K45" s="121"/>
      <c r="L45" s="119"/>
      <c r="M45" s="119"/>
      <c r="N45" s="122"/>
      <c r="O45" s="118">
        <f>SUM(M40:M44)</f>
        <v>0</v>
      </c>
      <c r="P45" s="118" t="str">
        <f>+AZ17</f>
        <v>-</v>
      </c>
      <c r="Q45" s="118">
        <f>SUM(R40:R44)</f>
        <v>3</v>
      </c>
      <c r="R45" s="119"/>
      <c r="S45" s="120"/>
      <c r="T45" s="119"/>
      <c r="U45" s="123"/>
      <c r="V45" s="119"/>
      <c r="W45" s="122"/>
      <c r="X45" s="118">
        <f>SUM(V40:V44)</f>
        <v>1</v>
      </c>
      <c r="Y45" s="118" t="str">
        <f>+BI17</f>
        <v>-</v>
      </c>
      <c r="Z45" s="118">
        <f>SUM(AA40:AA44)</f>
        <v>3</v>
      </c>
      <c r="AA45" s="119"/>
      <c r="AB45" s="120"/>
      <c r="AC45" s="384"/>
      <c r="AD45" s="383"/>
      <c r="AE45" s="383"/>
      <c r="AF45" s="124"/>
      <c r="AG45" s="118">
        <f>SUM(AE40:AE44)</f>
        <v>1</v>
      </c>
      <c r="AH45" s="118" t="str">
        <f>+AZ31</f>
        <v>-</v>
      </c>
      <c r="AI45" s="118">
        <f>SUM(AJ40:AJ44)</f>
        <v>3</v>
      </c>
      <c r="AJ45" s="95"/>
      <c r="AK45" s="86"/>
      <c r="AL45" s="119"/>
      <c r="AM45" s="123"/>
      <c r="AN45" s="119"/>
      <c r="AO45" s="133"/>
      <c r="AP45" s="118">
        <f>SUM(AN40:AN44)</f>
        <v>0</v>
      </c>
      <c r="AQ45" s="118" t="str">
        <f>+BI31</f>
        <v>-</v>
      </c>
      <c r="AR45" s="118">
        <f>SUM(AS40:AS44)</f>
        <v>3</v>
      </c>
      <c r="AS45" s="95"/>
      <c r="AT45" s="117"/>
      <c r="AU45" s="90"/>
      <c r="AV45" s="95"/>
      <c r="AW45" s="95"/>
      <c r="AX45" s="392"/>
      <c r="AY45" s="392"/>
      <c r="AZ45" s="392"/>
      <c r="BA45" s="392"/>
      <c r="BB45" s="392"/>
      <c r="BC45" s="392"/>
      <c r="BD45" s="95"/>
      <c r="BE45" s="97"/>
      <c r="BF45" s="76"/>
      <c r="BG45" s="87"/>
      <c r="BH45" s="118">
        <f>SUM(BF40:BF44)</f>
        <v>3</v>
      </c>
      <c r="BI45" s="142" t="s">
        <v>21</v>
      </c>
      <c r="BJ45" s="118">
        <f>SUM(BK40:BK44)</f>
        <v>1</v>
      </c>
      <c r="BK45" s="118"/>
      <c r="BL45" s="120"/>
      <c r="BM45" s="120"/>
      <c r="BN45" s="118"/>
      <c r="BO45" s="124"/>
      <c r="BP45" s="118"/>
      <c r="BQ45" s="118">
        <f>SUM(BO40:BO44)</f>
        <v>1</v>
      </c>
      <c r="BR45" s="142" t="s">
        <v>21</v>
      </c>
      <c r="BS45" s="118">
        <f>SUM(BT40:BT44)</f>
        <v>3</v>
      </c>
      <c r="BT45" s="86"/>
      <c r="BU45" s="86"/>
      <c r="BV45" s="86"/>
      <c r="BW45" s="87"/>
      <c r="BX45" s="104"/>
      <c r="BY45" s="104"/>
      <c r="BZ45" s="102"/>
      <c r="CA45" s="104"/>
      <c r="CB45" s="104"/>
      <c r="CC45" s="103"/>
      <c r="CD45" s="103"/>
      <c r="CE45" s="104"/>
      <c r="CF45" s="105"/>
      <c r="CG45" s="105"/>
      <c r="CH45" s="106"/>
      <c r="CI45" s="104"/>
      <c r="CJ45" s="104"/>
      <c r="CK45" s="107"/>
      <c r="CL45" s="54"/>
    </row>
    <row r="46" spans="1:90" s="47" customFormat="1" ht="12" customHeight="1">
      <c r="A46" s="407">
        <f>RANK(BW49,$BW$7:$BW$56,1)</f>
        <v>8</v>
      </c>
      <c r="B46" s="401" t="str">
        <f>BG3</f>
        <v>神奈川</v>
      </c>
      <c r="C46" s="48"/>
      <c r="D46" s="46"/>
      <c r="E46" s="134"/>
      <c r="F46" s="96"/>
      <c r="G46" s="96"/>
      <c r="H46" s="96"/>
      <c r="I46" s="92"/>
      <c r="J46" s="109"/>
      <c r="K46" s="110"/>
      <c r="L46" s="92"/>
      <c r="M46" s="92"/>
      <c r="N46" s="135"/>
      <c r="O46" s="96"/>
      <c r="P46" s="96"/>
      <c r="Q46" s="96"/>
      <c r="R46" s="92"/>
      <c r="S46" s="109"/>
      <c r="T46" s="92"/>
      <c r="U46" s="92"/>
      <c r="V46" s="92"/>
      <c r="W46" s="135"/>
      <c r="X46" s="96"/>
      <c r="Y46" s="96"/>
      <c r="Z46" s="96"/>
      <c r="AA46" s="92"/>
      <c r="AB46" s="109"/>
      <c r="AC46" s="92"/>
      <c r="AD46" s="92"/>
      <c r="AE46" s="92"/>
      <c r="AF46" s="136"/>
      <c r="AG46" s="96"/>
      <c r="AH46" s="96"/>
      <c r="AI46" s="96"/>
      <c r="AJ46" s="92"/>
      <c r="AK46" s="96"/>
      <c r="AL46" s="92"/>
      <c r="AM46" s="92"/>
      <c r="AN46" s="92"/>
      <c r="AO46" s="135"/>
      <c r="AP46" s="96"/>
      <c r="AQ46" s="96"/>
      <c r="AR46" s="96"/>
      <c r="AS46" s="92"/>
      <c r="AT46" s="109"/>
      <c r="AU46" s="92"/>
      <c r="AV46" s="92"/>
      <c r="AW46" s="92"/>
      <c r="AX46" s="96"/>
      <c r="AY46" s="96"/>
      <c r="AZ46" s="96"/>
      <c r="BA46" s="96"/>
      <c r="BB46" s="92"/>
      <c r="BC46" s="96"/>
      <c r="BD46" s="92"/>
      <c r="BE46" s="92"/>
      <c r="BF46" s="82"/>
      <c r="BG46" s="394"/>
      <c r="BH46" s="390"/>
      <c r="BI46" s="390"/>
      <c r="BJ46" s="390"/>
      <c r="BK46" s="390"/>
      <c r="BL46" s="395"/>
      <c r="BM46" s="96"/>
      <c r="BN46" s="96"/>
      <c r="BO46" s="111"/>
      <c r="BP46" s="137"/>
      <c r="BQ46" s="96"/>
      <c r="BR46" s="96"/>
      <c r="BS46" s="96"/>
      <c r="BT46" s="96"/>
      <c r="BU46" s="96"/>
      <c r="BV46" s="86"/>
      <c r="BW46" s="87"/>
      <c r="BX46" s="112"/>
      <c r="BY46" s="112"/>
      <c r="BZ46" s="96"/>
      <c r="CA46" s="112"/>
      <c r="CB46" s="112"/>
      <c r="CC46" s="108"/>
      <c r="CD46" s="108"/>
      <c r="CE46" s="112"/>
      <c r="CF46" s="113"/>
      <c r="CG46" s="113"/>
      <c r="CH46" s="114"/>
      <c r="CI46" s="112"/>
      <c r="CJ46" s="112"/>
      <c r="CK46" s="115"/>
      <c r="CL46" s="50"/>
    </row>
    <row r="47" spans="1:90" ht="16.5" customHeight="1">
      <c r="A47" s="408"/>
      <c r="B47" s="402"/>
      <c r="C47" s="91">
        <f>IF(F52&gt;H52,1,0)</f>
        <v>0</v>
      </c>
      <c r="D47" s="25">
        <f>IF(F47&gt;H47,1,0)</f>
        <v>1</v>
      </c>
      <c r="E47" s="393" t="str">
        <f>IF(F52&gt;=3,"○",IF(H52&gt;=3,"●",""))</f>
        <v>●</v>
      </c>
      <c r="F47" s="93">
        <f>IF(AND(BH5=0,BJ5=0),"",BJ5)</f>
        <v>25</v>
      </c>
      <c r="G47" s="86" t="s">
        <v>10</v>
      </c>
      <c r="H47" s="94">
        <f>IF(AND(BH5=0,BJ5=0),"",BH5)</f>
        <v>23</v>
      </c>
      <c r="I47" s="95">
        <f>IF(H47&gt;F47,1,0)</f>
        <v>0</v>
      </c>
      <c r="J47" s="88"/>
      <c r="K47" s="96">
        <f>IF(F52&gt;=H52,0,1)</f>
        <v>1</v>
      </c>
      <c r="L47" s="91">
        <f>IF(O52&gt;Q52,1,0)</f>
        <v>0</v>
      </c>
      <c r="M47" s="95">
        <f>IF(O47&gt;Q47,1,0)</f>
        <v>0</v>
      </c>
      <c r="N47" s="393" t="str">
        <f>IF(O52&gt;=3,"○",IF(Q52&gt;=3,"●",""))</f>
        <v>●</v>
      </c>
      <c r="O47" s="93">
        <f>IF(AND(BH12=0,BJ12=0),"",BJ12)</f>
        <v>18</v>
      </c>
      <c r="P47" s="86" t="s">
        <v>10</v>
      </c>
      <c r="Q47" s="94">
        <f>IF(AND(BH12=0,BJ12=0),"",BH12)</f>
        <v>25</v>
      </c>
      <c r="R47" s="95">
        <f>IF(Q47&gt;O47,1,0)</f>
        <v>1</v>
      </c>
      <c r="S47" s="88"/>
      <c r="T47" s="96">
        <f>IF(O52&gt;=Q52,0,1)</f>
        <v>1</v>
      </c>
      <c r="U47" s="91">
        <f>IF(X52&gt;Z52,1,0)</f>
        <v>0</v>
      </c>
      <c r="V47" s="95">
        <f>IF(X47&gt;Z47,1,0)</f>
        <v>0</v>
      </c>
      <c r="W47" s="393" t="str">
        <f>IF(X52&gt;=3,"○",IF(Z52&gt;=3,"●",""))</f>
        <v>●</v>
      </c>
      <c r="X47" s="93">
        <f>IF(AND(BH19=0,BJ19=0),"",BJ19)</f>
        <v>21</v>
      </c>
      <c r="Y47" s="86" t="s">
        <v>10</v>
      </c>
      <c r="Z47" s="94">
        <f>IF(AND(BH19=0,BJ19=0),"",BH19)</f>
        <v>25</v>
      </c>
      <c r="AA47" s="95">
        <f>IF(Z47&gt;X47,1,0)</f>
        <v>1</v>
      </c>
      <c r="AB47" s="88"/>
      <c r="AC47" s="96">
        <f>IF(X52&gt;=Z52,0,1)</f>
        <v>1</v>
      </c>
      <c r="AD47" s="91">
        <f>IF(AG52&gt;AI52,1,0)</f>
        <v>1</v>
      </c>
      <c r="AE47" s="95">
        <f>IF(AG47&gt;AI47,1,0)</f>
        <v>0</v>
      </c>
      <c r="AF47" s="393" t="str">
        <f>IF(AG52&gt;=3,"○",IF(AI52&gt;=3,"●",""))</f>
        <v>○</v>
      </c>
      <c r="AG47" s="93">
        <f>IF(AND(BH26=0,BJ26=0),"",BJ26)</f>
        <v>15</v>
      </c>
      <c r="AH47" s="86" t="s">
        <v>10</v>
      </c>
      <c r="AI47" s="94">
        <f>IF(AND(BH26=0,BJ26=0),"",BH26)</f>
        <v>25</v>
      </c>
      <c r="AJ47" s="95">
        <f>IF(AI47&gt;AG47,1,0)</f>
        <v>1</v>
      </c>
      <c r="AK47" s="86"/>
      <c r="AL47" s="96">
        <f>IF(AG52&gt;=AI52,0,1)</f>
        <v>0</v>
      </c>
      <c r="AM47" s="91">
        <f>IF(AP52&gt;AR52,1,0)</f>
        <v>0</v>
      </c>
      <c r="AN47" s="95">
        <f>IF(AP47&gt;AR47,1,0)</f>
        <v>1</v>
      </c>
      <c r="AO47" s="393" t="str">
        <f>IF(AP52&gt;=3,"○",IF(AR52&gt;=3,"●",""))</f>
        <v>●</v>
      </c>
      <c r="AP47" s="93">
        <f>IF(AND(BH33=0,BJ33=0),"",BJ33)</f>
        <v>27</v>
      </c>
      <c r="AQ47" s="86" t="s">
        <v>10</v>
      </c>
      <c r="AR47" s="94">
        <f>IF(AND(BH33=0,BJ33=0),"",BH33)</f>
        <v>25</v>
      </c>
      <c r="AS47" s="95">
        <f>IF(AR47&gt;AP47,1,0)</f>
        <v>0</v>
      </c>
      <c r="AT47" s="88"/>
      <c r="AU47" s="96">
        <f>IF(AP52&gt;=AR52,0,1)</f>
        <v>1</v>
      </c>
      <c r="AV47" s="91">
        <f>IF(AY52&gt;BA52,1,0)</f>
        <v>0</v>
      </c>
      <c r="AW47" s="95">
        <f>IF(AY47&gt;BA47,1,0)</f>
        <v>0</v>
      </c>
      <c r="AX47" s="393" t="str">
        <f>IF(AY52&gt;=3,"○",IF(BA52&gt;=3,"●",""))</f>
        <v>●</v>
      </c>
      <c r="AY47" s="93">
        <f>IF(AND(BH40=0,BJ40=0),"",BJ40)</f>
        <v>20</v>
      </c>
      <c r="AZ47" s="86" t="s">
        <v>10</v>
      </c>
      <c r="BA47" s="94">
        <f>IF(AND(BH40=0,BJ40=0),"",BH40)</f>
        <v>25</v>
      </c>
      <c r="BB47" s="95">
        <f>IF(BA47&gt;AY47,1,0)</f>
        <v>1</v>
      </c>
      <c r="BC47" s="86"/>
      <c r="BD47" s="96">
        <f>IF(AY52&gt;=BA52,0,1)</f>
        <v>1</v>
      </c>
      <c r="BE47" s="95"/>
      <c r="BF47" s="95"/>
      <c r="BG47" s="396"/>
      <c r="BH47" s="391"/>
      <c r="BI47" s="391"/>
      <c r="BJ47" s="391"/>
      <c r="BK47" s="391"/>
      <c r="BL47" s="397"/>
      <c r="BM47" s="86"/>
      <c r="BN47" s="91">
        <f>IF(BQ52&gt;BS52,1,0)</f>
        <v>0</v>
      </c>
      <c r="BO47" s="86">
        <f>IF(BQ47&gt;BS47,1,0)</f>
        <v>0</v>
      </c>
      <c r="BP47" s="393" t="str">
        <f>IF(BQ52&gt;=3,"○",IF(BS52&gt;=3,"●",""))</f>
        <v>●</v>
      </c>
      <c r="BQ47" s="93">
        <f>'１次入力'!E46</f>
        <v>16</v>
      </c>
      <c r="BR47" s="86" t="s">
        <v>10</v>
      </c>
      <c r="BS47" s="94">
        <f>'１次入力'!I46</f>
        <v>25</v>
      </c>
      <c r="BT47" s="86">
        <f t="shared" si="0"/>
        <v>1</v>
      </c>
      <c r="BU47" s="86"/>
      <c r="BV47" s="96">
        <f>IF(BQ52&gt;=BS52,0,1)</f>
        <v>1</v>
      </c>
      <c r="BW47" s="84"/>
      <c r="BX47" s="85"/>
      <c r="BY47" s="85"/>
      <c r="BZ47" s="86"/>
      <c r="CA47" s="85"/>
      <c r="CB47" s="85"/>
      <c r="CC47" s="87"/>
      <c r="CD47" s="87"/>
      <c r="CE47" s="85"/>
      <c r="CF47" s="98"/>
      <c r="CG47" s="88"/>
      <c r="CH47" s="89"/>
      <c r="CI47" s="85"/>
      <c r="CJ47" s="85"/>
      <c r="CK47" s="85"/>
      <c r="CL47" s="42"/>
    </row>
    <row r="48" spans="1:90" ht="16.5" customHeight="1">
      <c r="A48" s="408"/>
      <c r="B48" s="402"/>
      <c r="C48" s="97">
        <f>IF(C47=1,0,IF(G52="棄",1,0))</f>
        <v>0</v>
      </c>
      <c r="D48" s="25">
        <f>IF(F48&gt;H48,1,0)</f>
        <v>0</v>
      </c>
      <c r="E48" s="393"/>
      <c r="F48" s="93">
        <f>IF(AND(BH6=0,BJ6=0),"",BJ6)</f>
        <v>27</v>
      </c>
      <c r="G48" s="86" t="s">
        <v>10</v>
      </c>
      <c r="H48" s="94">
        <f>IF(AND(BH6=0,BJ6=0),"",BH6)</f>
        <v>29</v>
      </c>
      <c r="I48" s="95">
        <f>IF(H48&gt;F48,1,0)</f>
        <v>1</v>
      </c>
      <c r="J48" s="88"/>
      <c r="K48" s="90"/>
      <c r="L48" s="97">
        <f>IF(L47=1,0,IF(P52="棄",1,0))</f>
        <v>0</v>
      </c>
      <c r="M48" s="95">
        <f>IF(O48&gt;Q48,1,0)</f>
        <v>0</v>
      </c>
      <c r="N48" s="393"/>
      <c r="O48" s="93">
        <f>IF(AND(BH13=0,BJ13=0),"",BJ13)</f>
        <v>18</v>
      </c>
      <c r="P48" s="86" t="s">
        <v>10</v>
      </c>
      <c r="Q48" s="94">
        <f>IF(AND(BH13=0,BJ13=0),"",BH13)</f>
        <v>25</v>
      </c>
      <c r="R48" s="95">
        <f>IF(Q48&gt;O48,1,0)</f>
        <v>1</v>
      </c>
      <c r="S48" s="88"/>
      <c r="T48" s="90"/>
      <c r="U48" s="97">
        <f>IF(U47=1,0,IF(Y52="棄",1,0))</f>
        <v>0</v>
      </c>
      <c r="V48" s="95">
        <f>IF(X48&gt;Z48,1,0)</f>
        <v>1</v>
      </c>
      <c r="W48" s="393"/>
      <c r="X48" s="93">
        <f>IF(AND(BH20=0,BJ20=0),"",BJ20)</f>
        <v>25</v>
      </c>
      <c r="Y48" s="86" t="s">
        <v>10</v>
      </c>
      <c r="Z48" s="94">
        <f>IF(AND(BH20=0,BJ20=0),"",BH20)</f>
        <v>22</v>
      </c>
      <c r="AA48" s="95">
        <f>IF(Z48&gt;X48,1,0)</f>
        <v>0</v>
      </c>
      <c r="AB48" s="88"/>
      <c r="AC48" s="95"/>
      <c r="AD48" s="97">
        <f>IF(AD47=1,0,IF(AH52="棄",1,0))</f>
        <v>0</v>
      </c>
      <c r="AE48" s="95">
        <f>IF(AG48&gt;AI48,1,0)</f>
        <v>1</v>
      </c>
      <c r="AF48" s="393"/>
      <c r="AG48" s="93">
        <f>IF(AND(BH27=0,BJ27=0),"",BJ27)</f>
        <v>27</v>
      </c>
      <c r="AH48" s="86" t="s">
        <v>10</v>
      </c>
      <c r="AI48" s="94">
        <f>IF(AND(BH27=0,BJ27=0),"",BH27)</f>
        <v>25</v>
      </c>
      <c r="AJ48" s="95">
        <f>IF(AI48&gt;AG48,1,0)</f>
        <v>0</v>
      </c>
      <c r="AK48" s="86"/>
      <c r="AL48" s="90"/>
      <c r="AM48" s="97">
        <f>IF(AM47=1,0,IF(AQ52="棄",1,0))</f>
        <v>0</v>
      </c>
      <c r="AN48" s="95">
        <f>IF(AP48&gt;AR48,1,0)</f>
        <v>0</v>
      </c>
      <c r="AO48" s="393"/>
      <c r="AP48" s="93">
        <f>IF(AND(BH34=0,BJ34=0),"",BJ34)</f>
        <v>19</v>
      </c>
      <c r="AQ48" s="86" t="s">
        <v>10</v>
      </c>
      <c r="AR48" s="94">
        <f>IF(AND(BH34=0,BJ34=0),"",BH34)</f>
        <v>25</v>
      </c>
      <c r="AS48" s="95">
        <f>IF(AR48&gt;AP48,1,0)</f>
        <v>1</v>
      </c>
      <c r="AT48" s="88"/>
      <c r="AU48" s="95"/>
      <c r="AV48" s="97">
        <f>IF(AV47=1,0,IF(AZ52="棄",1,0))</f>
        <v>0</v>
      </c>
      <c r="AW48" s="95">
        <f>IF(AY48&gt;BA48,1,0)</f>
        <v>0</v>
      </c>
      <c r="AX48" s="393"/>
      <c r="AY48" s="93">
        <f>IF(AND(BH41=0,BJ41=0),"",BJ41)</f>
        <v>22</v>
      </c>
      <c r="AZ48" s="86" t="s">
        <v>10</v>
      </c>
      <c r="BA48" s="94">
        <f>IF(AND(BH41=0,BJ41=0),"",BH41)</f>
        <v>25</v>
      </c>
      <c r="BB48" s="95">
        <f>IF(BA48&gt;AY48,1,0)</f>
        <v>1</v>
      </c>
      <c r="BC48" s="86"/>
      <c r="BD48" s="90"/>
      <c r="BE48" s="95"/>
      <c r="BF48" s="95"/>
      <c r="BG48" s="396"/>
      <c r="BH48" s="391"/>
      <c r="BI48" s="391"/>
      <c r="BJ48" s="391"/>
      <c r="BK48" s="391"/>
      <c r="BL48" s="397"/>
      <c r="BM48" s="86"/>
      <c r="BN48" s="97">
        <f>IF(BN47=1,0,IF(BR52="棄",1,0))</f>
        <v>0</v>
      </c>
      <c r="BO48" s="86">
        <f>IF(BQ48&gt;BS48,1,0)</f>
        <v>0</v>
      </c>
      <c r="BP48" s="393"/>
      <c r="BQ48" s="93">
        <f>'１次入力'!E47</f>
        <v>20</v>
      </c>
      <c r="BR48" s="86" t="s">
        <v>10</v>
      </c>
      <c r="BS48" s="94">
        <f>'１次入力'!I47</f>
        <v>25</v>
      </c>
      <c r="BT48" s="86">
        <f t="shared" si="0"/>
        <v>1</v>
      </c>
      <c r="BU48" s="86"/>
      <c r="BV48" s="86"/>
      <c r="BW48" s="87"/>
      <c r="BX48" s="85"/>
      <c r="BY48" s="85"/>
      <c r="BZ48" s="86"/>
      <c r="CA48" s="85"/>
      <c r="CB48" s="85"/>
      <c r="CC48" s="87"/>
      <c r="CD48" s="87"/>
      <c r="CE48" s="85"/>
      <c r="CF48" s="98"/>
      <c r="CG48" s="98"/>
      <c r="CH48" s="89"/>
      <c r="CI48" s="85"/>
      <c r="CJ48" s="85"/>
      <c r="CK48" s="99"/>
      <c r="CL48" s="42"/>
    </row>
    <row r="49" spans="1:90" ht="16.5" customHeight="1">
      <c r="A49" s="408"/>
      <c r="B49" s="402"/>
      <c r="C49" s="51">
        <f>SUM(F47:F51)</f>
        <v>95</v>
      </c>
      <c r="D49" s="25">
        <f>IF(F49&gt;H49,1,0)</f>
        <v>0</v>
      </c>
      <c r="E49" s="393"/>
      <c r="F49" s="93">
        <f>IF(AND(BH7=0,BJ7=0),"",BJ7)</f>
        <v>23</v>
      </c>
      <c r="G49" s="86" t="s">
        <v>10</v>
      </c>
      <c r="H49" s="94">
        <f>IF(AND(BH7=0,BJ7=0),"",BH7)</f>
        <v>25</v>
      </c>
      <c r="I49" s="95">
        <f>IF(H49&gt;F49,1,0)</f>
        <v>1</v>
      </c>
      <c r="J49" s="88"/>
      <c r="K49" s="90">
        <f>SUM(H47:H51)</f>
        <v>102</v>
      </c>
      <c r="L49" s="116">
        <f>SUM(O47:O51)</f>
        <v>45</v>
      </c>
      <c r="M49" s="95">
        <f>IF(O49&gt;Q49,1,0)</f>
        <v>0</v>
      </c>
      <c r="N49" s="393"/>
      <c r="O49" s="93">
        <f>IF(AND(BH14=0,BJ14=0),"",BJ14)</f>
        <v>9</v>
      </c>
      <c r="P49" s="86" t="s">
        <v>10</v>
      </c>
      <c r="Q49" s="94">
        <f>IF(AND(BH14=0,BJ14=0),"",BH14)</f>
        <v>25</v>
      </c>
      <c r="R49" s="95">
        <f>IF(Q49&gt;O49,1,0)</f>
        <v>1</v>
      </c>
      <c r="S49" s="88"/>
      <c r="T49" s="90">
        <f>SUM(Q47:Q51)</f>
        <v>75</v>
      </c>
      <c r="U49" s="76">
        <f>SUM(X47:X51)</f>
        <v>88</v>
      </c>
      <c r="V49" s="95">
        <f>IF(X49&gt;Z49,1,0)</f>
        <v>0</v>
      </c>
      <c r="W49" s="393"/>
      <c r="X49" s="93">
        <f>IF(AND(BH21=0,BJ21=0),"",BJ21)</f>
        <v>21</v>
      </c>
      <c r="Y49" s="86" t="s">
        <v>10</v>
      </c>
      <c r="Z49" s="94">
        <f>IF(AND(BH21=0,BJ21=0),"",BH21)</f>
        <v>25</v>
      </c>
      <c r="AA49" s="95">
        <f>IF(Z49&gt;X49,1,0)</f>
        <v>1</v>
      </c>
      <c r="AB49" s="88"/>
      <c r="AC49" s="95">
        <f>SUM(Z47:Z51)</f>
        <v>97</v>
      </c>
      <c r="AD49" s="116">
        <f>SUM(AG47:AG51)</f>
        <v>102</v>
      </c>
      <c r="AE49" s="95">
        <f>IF(AG49&gt;AI49,1,0)</f>
        <v>1</v>
      </c>
      <c r="AF49" s="393"/>
      <c r="AG49" s="93">
        <f>IF(AND(BH28=0,BJ28=0),"",BJ28)</f>
        <v>25</v>
      </c>
      <c r="AH49" s="86" t="s">
        <v>10</v>
      </c>
      <c r="AI49" s="94">
        <f>IF(AND(BH28=0,BJ28=0),"",BH28)</f>
        <v>23</v>
      </c>
      <c r="AJ49" s="95">
        <f>IF(AI49&gt;AG49,1,0)</f>
        <v>0</v>
      </c>
      <c r="AK49" s="86"/>
      <c r="AL49" s="90">
        <f>SUM(AI47:AI51)</f>
        <v>111</v>
      </c>
      <c r="AM49" s="76">
        <f>SUM(AP47:AP51)</f>
        <v>104</v>
      </c>
      <c r="AN49" s="95">
        <f>IF(AP49&gt;AR49,1,0)</f>
        <v>0</v>
      </c>
      <c r="AO49" s="393"/>
      <c r="AP49" s="93">
        <f>IF(AND(BH35=0,BJ35=0),"",BJ35)</f>
        <v>20</v>
      </c>
      <c r="AQ49" s="86" t="s">
        <v>10</v>
      </c>
      <c r="AR49" s="94">
        <f>IF(AND(BH35=0,BJ35=0),"",BH35)</f>
        <v>25</v>
      </c>
      <c r="AS49" s="95">
        <f>IF(AR49&gt;AP49,1,0)</f>
        <v>1</v>
      </c>
      <c r="AT49" s="88"/>
      <c r="AU49" s="95">
        <f>SUM(AR47:AR51)</f>
        <v>110</v>
      </c>
      <c r="AV49" s="116">
        <f>SUM(AY47:AY51)</f>
        <v>86</v>
      </c>
      <c r="AW49" s="95">
        <f>IF(AY49&gt;BA49,1,0)</f>
        <v>1</v>
      </c>
      <c r="AX49" s="393"/>
      <c r="AY49" s="93">
        <f>IF(AND(BH42=0,BJ42=0),"",BJ42)</f>
        <v>25</v>
      </c>
      <c r="AZ49" s="86" t="s">
        <v>10</v>
      </c>
      <c r="BA49" s="94">
        <f>IF(AND(BH42=0,BJ42=0),"",BH42)</f>
        <v>19</v>
      </c>
      <c r="BB49" s="95">
        <f>IF(BA49&gt;AY49,1,0)</f>
        <v>0</v>
      </c>
      <c r="BC49" s="86"/>
      <c r="BD49" s="90">
        <f>SUM(BA47:BA51)</f>
        <v>94</v>
      </c>
      <c r="BE49" s="95"/>
      <c r="BF49" s="95"/>
      <c r="BG49" s="396"/>
      <c r="BH49" s="391"/>
      <c r="BI49" s="391"/>
      <c r="BJ49" s="391"/>
      <c r="BK49" s="391"/>
      <c r="BL49" s="397"/>
      <c r="BM49" s="86"/>
      <c r="BN49" s="100">
        <f>SUM(BQ47:BQ51)</f>
        <v>77</v>
      </c>
      <c r="BO49" s="86">
        <f>IF(BQ49&gt;BS49,1,0)</f>
        <v>1</v>
      </c>
      <c r="BP49" s="393"/>
      <c r="BQ49" s="93">
        <f>'１次入力'!E48</f>
        <v>25</v>
      </c>
      <c r="BR49" s="86" t="s">
        <v>10</v>
      </c>
      <c r="BS49" s="94">
        <f>'１次入力'!I48</f>
        <v>16</v>
      </c>
      <c r="BT49" s="86">
        <f t="shared" si="0"/>
        <v>0</v>
      </c>
      <c r="BU49" s="86"/>
      <c r="BV49" s="86">
        <f>SUM(BS47:BS51)</f>
        <v>91</v>
      </c>
      <c r="BW49" s="87">
        <f>BZ49*100+CH49*10+CL49</f>
        <v>888</v>
      </c>
      <c r="BX49" s="85">
        <f>C51+L51+U51+AD51+AM51+AV51+BE51+BN51</f>
        <v>7</v>
      </c>
      <c r="BY49" s="85">
        <f>(CA49*2)+CB49</f>
        <v>8</v>
      </c>
      <c r="BZ49" s="86">
        <f>RANK(BY49,$BY$6:$BY$56)</f>
        <v>8</v>
      </c>
      <c r="CA49" s="85">
        <f>C47+L47+U47+AD47+AM47+AV47+BE47+BN47</f>
        <v>1</v>
      </c>
      <c r="CB49" s="85">
        <f>K47+T47+AC47+AL47+AU47+BD47+BM47+BV47-CC49</f>
        <v>6</v>
      </c>
      <c r="CC49" s="87">
        <f>C48+E48+L48+U48+AD48+AM48+AV48+BE48+BN48</f>
        <v>0</v>
      </c>
      <c r="CD49" s="87">
        <f>F52+O52+X52+AG52+AP52+AY52+BH52+BQ52</f>
        <v>9</v>
      </c>
      <c r="CE49" s="85">
        <f>H52+Q52+Z52+AI52+AR52+BA52+BJ52+BS52</f>
        <v>20</v>
      </c>
      <c r="CF49" s="98">
        <f>IF(CG49=100,"MAX",CG49)</f>
        <v>0.45</v>
      </c>
      <c r="CG49" s="98">
        <f>IF(ISERROR(CD49/CE49),100,(CD49/CE49))</f>
        <v>0.45</v>
      </c>
      <c r="CH49" s="89">
        <f>RANK(CG49,$CG$6:$CG$56)</f>
        <v>8</v>
      </c>
      <c r="CI49" s="85">
        <f>C49+L49+U49+AD49+AM49+AV49+BE49+BN49</f>
        <v>597</v>
      </c>
      <c r="CJ49" s="85">
        <f>K49+T49+AC49+AL49+AU49+BD49+BM49+BV49</f>
        <v>680</v>
      </c>
      <c r="CK49" s="98">
        <f>IF(ISERROR(CI49/CJ49),0,(CI49/CJ49))</f>
        <v>0.8779411764705882</v>
      </c>
      <c r="CL49" s="42">
        <f>RANK(CK49,$CK$6:$CK$56)</f>
        <v>8</v>
      </c>
    </row>
    <row r="50" spans="1:90" ht="16.5" customHeight="1">
      <c r="A50" s="408"/>
      <c r="B50" s="402"/>
      <c r="C50" s="44"/>
      <c r="D50" s="25">
        <f>IF(F50&gt;H50,1,0)</f>
        <v>0</v>
      </c>
      <c r="E50" s="393"/>
      <c r="F50" s="93">
        <f>IF(AND(BH8=0,BJ8=0),"",BJ8)</f>
        <v>20</v>
      </c>
      <c r="G50" s="86" t="s">
        <v>10</v>
      </c>
      <c r="H50" s="94">
        <f>IF(AND(BH8=0,BJ8=0),"",BH8)</f>
        <v>25</v>
      </c>
      <c r="I50" s="95">
        <f>IF(H50&gt;F50,1,0)</f>
        <v>1</v>
      </c>
      <c r="J50" s="88"/>
      <c r="K50" s="90"/>
      <c r="L50" s="97"/>
      <c r="M50" s="95">
        <f>IF(O50&gt;Q50,1,0)</f>
        <v>0</v>
      </c>
      <c r="N50" s="393"/>
      <c r="O50" s="93">
        <f>IF(AND(BH15=0,BJ15=0),"",BJ15)</f>
      </c>
      <c r="P50" s="86" t="s">
        <v>10</v>
      </c>
      <c r="Q50" s="94">
        <f>IF(AND(BH15=0,BJ15=0),"",BH15)</f>
      </c>
      <c r="R50" s="95">
        <f>IF(Q50&gt;O50,1,0)</f>
        <v>0</v>
      </c>
      <c r="S50" s="88"/>
      <c r="T50" s="90"/>
      <c r="U50" s="95"/>
      <c r="V50" s="95">
        <f>IF(X50&gt;Z50,1,0)</f>
        <v>0</v>
      </c>
      <c r="W50" s="393"/>
      <c r="X50" s="93">
        <f>IF(AND(BH22=0,BJ22=0),"",BJ22)</f>
        <v>21</v>
      </c>
      <c r="Y50" s="86" t="s">
        <v>10</v>
      </c>
      <c r="Z50" s="94">
        <f>IF(AND(BH22=0,BJ22=0),"",BH22)</f>
        <v>25</v>
      </c>
      <c r="AA50" s="95">
        <f>IF(Z50&gt;X50,1,0)</f>
        <v>1</v>
      </c>
      <c r="AB50" s="88"/>
      <c r="AC50" s="95"/>
      <c r="AD50" s="97"/>
      <c r="AE50" s="95">
        <f>IF(AG50&gt;AI50,1,0)</f>
        <v>0</v>
      </c>
      <c r="AF50" s="393"/>
      <c r="AG50" s="93">
        <f>IF(AND(BH29=0,BJ29=0),"",BJ29)</f>
        <v>20</v>
      </c>
      <c r="AH50" s="86" t="s">
        <v>10</v>
      </c>
      <c r="AI50" s="94">
        <f>IF(AND(BH29=0,BJ29=0),"",BH29)</f>
        <v>25</v>
      </c>
      <c r="AJ50" s="95">
        <f>IF(AI50&gt;AG50,1,0)</f>
        <v>1</v>
      </c>
      <c r="AK50" s="86"/>
      <c r="AL50" s="90"/>
      <c r="AM50" s="95"/>
      <c r="AN50" s="95">
        <f>IF(AP50&gt;AR50,1,0)</f>
        <v>1</v>
      </c>
      <c r="AO50" s="393"/>
      <c r="AP50" s="93">
        <f>IF(AND(BH36=0,BJ36=0),"",BJ36)</f>
        <v>25</v>
      </c>
      <c r="AQ50" s="86" t="s">
        <v>10</v>
      </c>
      <c r="AR50" s="94">
        <f>IF(AND(BH36=0,BJ36=0),"",BH36)</f>
        <v>20</v>
      </c>
      <c r="AS50" s="95">
        <f>IF(AR50&gt;AP50,1,0)</f>
        <v>0</v>
      </c>
      <c r="AT50" s="88"/>
      <c r="AU50" s="95"/>
      <c r="AV50" s="97"/>
      <c r="AW50" s="95">
        <f>IF(AY50&gt;BA50,1,0)</f>
        <v>0</v>
      </c>
      <c r="AX50" s="393"/>
      <c r="AY50" s="93">
        <f>IF(AND(BH43=0,BJ43=0),"",BJ43)</f>
        <v>19</v>
      </c>
      <c r="AZ50" s="86" t="s">
        <v>10</v>
      </c>
      <c r="BA50" s="94">
        <f>IF(AND(BH43=0,BJ43=0),"",BH43)</f>
        <v>25</v>
      </c>
      <c r="BB50" s="95">
        <f>IF(BA50&gt;AY50,1,0)</f>
        <v>1</v>
      </c>
      <c r="BC50" s="86"/>
      <c r="BD50" s="90"/>
      <c r="BE50" s="95"/>
      <c r="BF50" s="95"/>
      <c r="BG50" s="396"/>
      <c r="BH50" s="391"/>
      <c r="BI50" s="391"/>
      <c r="BJ50" s="391"/>
      <c r="BK50" s="391"/>
      <c r="BL50" s="397"/>
      <c r="BM50" s="86"/>
      <c r="BN50" s="87"/>
      <c r="BO50" s="86">
        <f>IF(BQ50&gt;BS50,1,0)</f>
        <v>0</v>
      </c>
      <c r="BP50" s="393"/>
      <c r="BQ50" s="93">
        <f>'１次入力'!E49</f>
        <v>16</v>
      </c>
      <c r="BR50" s="86" t="s">
        <v>10</v>
      </c>
      <c r="BS50" s="94">
        <f>'１次入力'!I49</f>
        <v>25</v>
      </c>
      <c r="BT50" s="86">
        <f t="shared" si="0"/>
        <v>1</v>
      </c>
      <c r="BU50" s="86"/>
      <c r="BV50" s="86"/>
      <c r="BW50" s="87"/>
      <c r="BX50" s="85"/>
      <c r="BY50" s="85"/>
      <c r="BZ50" s="86"/>
      <c r="CA50" s="85"/>
      <c r="CB50" s="85"/>
      <c r="CC50" s="87"/>
      <c r="CD50" s="87"/>
      <c r="CE50" s="85"/>
      <c r="CF50" s="98"/>
      <c r="CG50" s="98"/>
      <c r="CH50" s="89"/>
      <c r="CI50" s="85"/>
      <c r="CJ50" s="85"/>
      <c r="CK50" s="99"/>
      <c r="CL50" s="42"/>
    </row>
    <row r="51" spans="1:90" ht="16.5" customHeight="1">
      <c r="A51" s="408"/>
      <c r="B51" s="402"/>
      <c r="C51" s="44">
        <f>IF(F52=H52,0,1)</f>
        <v>1</v>
      </c>
      <c r="D51" s="25">
        <f>IF(F51&gt;H51,1,0)</f>
        <v>0</v>
      </c>
      <c r="E51" s="393"/>
      <c r="F51" s="93">
        <f>IF(AND(BH9=0,BJ9=0),"",BJ9)</f>
      </c>
      <c r="G51" s="86" t="s">
        <v>10</v>
      </c>
      <c r="H51" s="94">
        <f>IF(AND(BH9=0,BJ9=0),"",BH9)</f>
      </c>
      <c r="I51" s="95">
        <f>IF(H51&gt;F51,1,0)</f>
        <v>0</v>
      </c>
      <c r="J51" s="88"/>
      <c r="K51" s="90"/>
      <c r="L51" s="97">
        <f>IF(O52=Q52,0,1)</f>
        <v>1</v>
      </c>
      <c r="M51" s="95">
        <f>IF(O51&gt;Q51,1,0)</f>
        <v>0</v>
      </c>
      <c r="N51" s="393"/>
      <c r="O51" s="93">
        <f>IF(AND(BH16=0,BJ16=0),"",BJ16)</f>
      </c>
      <c r="P51" s="86" t="s">
        <v>10</v>
      </c>
      <c r="Q51" s="94">
        <f>IF(AND(BH16=0,BJ16=0),"",BH16)</f>
      </c>
      <c r="R51" s="95">
        <f>IF(Q51&gt;O51,1,0)</f>
        <v>0</v>
      </c>
      <c r="S51" s="88"/>
      <c r="T51" s="90"/>
      <c r="U51" s="95">
        <f>IF(X52=Z52,0,1)</f>
        <v>1</v>
      </c>
      <c r="V51" s="95">
        <f>IF(X51&gt;Z51,1,0)</f>
        <v>0</v>
      </c>
      <c r="W51" s="393"/>
      <c r="X51" s="93">
        <f>IF(AND(BH23=0,BJ23=0),"",BJ23)</f>
      </c>
      <c r="Y51" s="86" t="s">
        <v>10</v>
      </c>
      <c r="Z51" s="94">
        <f>IF(AND(BH23=0,BJ23=0),"",BH23)</f>
      </c>
      <c r="AA51" s="95">
        <f>IF(Z51&gt;X51,1,0)</f>
        <v>0</v>
      </c>
      <c r="AB51" s="88"/>
      <c r="AC51" s="95"/>
      <c r="AD51" s="97">
        <f>IF(AG52=AI52,0,1)</f>
        <v>1</v>
      </c>
      <c r="AE51" s="95">
        <f>IF(AG51&gt;AI51,1,0)</f>
        <v>1</v>
      </c>
      <c r="AF51" s="393"/>
      <c r="AG51" s="93">
        <f>IF(AND(BH30=0,BJ30=0),"",BJ30)</f>
        <v>15</v>
      </c>
      <c r="AH51" s="86" t="s">
        <v>10</v>
      </c>
      <c r="AI51" s="94">
        <f>IF(AND(BH30=0,BJ30=0),"",BH30)</f>
        <v>13</v>
      </c>
      <c r="AJ51" s="95">
        <f>IF(AI51&gt;AG51,1,0)</f>
        <v>0</v>
      </c>
      <c r="AK51" s="86"/>
      <c r="AL51" s="90"/>
      <c r="AM51" s="95">
        <f>IF(AP52=AR52,0,1)</f>
        <v>1</v>
      </c>
      <c r="AN51" s="95">
        <f>IF(AP51&gt;AR51,1,0)</f>
        <v>0</v>
      </c>
      <c r="AO51" s="393"/>
      <c r="AP51" s="93">
        <f>IF(AND(BH37=0,BJ37=0),"",BJ37)</f>
        <v>13</v>
      </c>
      <c r="AQ51" s="86" t="s">
        <v>10</v>
      </c>
      <c r="AR51" s="94">
        <f>IF(AND(BH37=0,BJ37=0),"",BH37)</f>
        <v>15</v>
      </c>
      <c r="AS51" s="95">
        <f>IF(AR51&gt;AP51,1,0)</f>
        <v>1</v>
      </c>
      <c r="AT51" s="88"/>
      <c r="AU51" s="95"/>
      <c r="AV51" s="97">
        <f>IF(AY52=BA52,0,1)</f>
        <v>1</v>
      </c>
      <c r="AW51" s="95">
        <f>IF(AY51&gt;BA51,1,0)</f>
        <v>0</v>
      </c>
      <c r="AX51" s="393"/>
      <c r="AY51" s="93">
        <f>IF(AND(BH44=0,BJ44=0),"",BJ44)</f>
      </c>
      <c r="AZ51" s="86" t="s">
        <v>10</v>
      </c>
      <c r="BA51" s="94">
        <f>IF(AND(BH44=0,BJ44=0),"",BH44)</f>
      </c>
      <c r="BB51" s="95">
        <f>IF(BA51&gt;AY51,1,0)</f>
        <v>0</v>
      </c>
      <c r="BC51" s="86"/>
      <c r="BD51" s="90"/>
      <c r="BE51" s="95"/>
      <c r="BF51" s="95"/>
      <c r="BG51" s="396"/>
      <c r="BH51" s="391"/>
      <c r="BI51" s="391"/>
      <c r="BJ51" s="391"/>
      <c r="BK51" s="391"/>
      <c r="BL51" s="397"/>
      <c r="BM51" s="86"/>
      <c r="BN51" s="87">
        <f>IF(BQ52=BS52,0,1)</f>
        <v>1</v>
      </c>
      <c r="BO51" s="86">
        <f>IF(BQ51&gt;BS51,1,0)</f>
        <v>0</v>
      </c>
      <c r="BP51" s="393"/>
      <c r="BQ51" s="93">
        <f>'１次入力'!E50</f>
      </c>
      <c r="BR51" s="86" t="s">
        <v>10</v>
      </c>
      <c r="BS51" s="94">
        <f>'１次入力'!I50</f>
      </c>
      <c r="BT51" s="86">
        <f t="shared" si="0"/>
        <v>0</v>
      </c>
      <c r="BU51" s="86"/>
      <c r="BV51" s="86"/>
      <c r="BW51" s="87"/>
      <c r="BX51" s="85"/>
      <c r="BY51" s="85"/>
      <c r="BZ51" s="86"/>
      <c r="CA51" s="85"/>
      <c r="CB51" s="85"/>
      <c r="CC51" s="87"/>
      <c r="CD51" s="87"/>
      <c r="CE51" s="85"/>
      <c r="CF51" s="98"/>
      <c r="CG51" s="98"/>
      <c r="CH51" s="89"/>
      <c r="CI51" s="85"/>
      <c r="CJ51" s="85"/>
      <c r="CK51" s="99"/>
      <c r="CL51" s="42"/>
    </row>
    <row r="52" spans="1:90" s="47" customFormat="1" ht="16.5" customHeight="1">
      <c r="A52" s="409"/>
      <c r="B52" s="403"/>
      <c r="C52" s="48"/>
      <c r="D52" s="46"/>
      <c r="E52" s="125"/>
      <c r="F52" s="118">
        <f>SUM(D47:D51)</f>
        <v>1</v>
      </c>
      <c r="G52" s="118" t="str">
        <f>+BI10</f>
        <v>-</v>
      </c>
      <c r="H52" s="118">
        <f>SUM(I47:I51)</f>
        <v>3</v>
      </c>
      <c r="I52" s="119"/>
      <c r="J52" s="120"/>
      <c r="K52" s="121"/>
      <c r="L52" s="123"/>
      <c r="M52" s="119"/>
      <c r="N52" s="122"/>
      <c r="O52" s="118">
        <f>SUM(M47:M51)</f>
        <v>0</v>
      </c>
      <c r="P52" s="118" t="str">
        <f>+BI17</f>
        <v>-</v>
      </c>
      <c r="Q52" s="118">
        <f>SUM(R47:R51)</f>
        <v>3</v>
      </c>
      <c r="R52" s="119"/>
      <c r="S52" s="120"/>
      <c r="T52" s="121"/>
      <c r="U52" s="119"/>
      <c r="V52" s="119"/>
      <c r="W52" s="122"/>
      <c r="X52" s="118">
        <f>SUM(V47:V51)</f>
        <v>1</v>
      </c>
      <c r="Y52" s="118" t="str">
        <f>+BI24</f>
        <v>-</v>
      </c>
      <c r="Z52" s="118">
        <f>SUM(AA47:AA51)</f>
        <v>3</v>
      </c>
      <c r="AA52" s="119"/>
      <c r="AB52" s="120"/>
      <c r="AC52" s="119"/>
      <c r="AD52" s="123"/>
      <c r="AE52" s="119"/>
      <c r="AF52" s="124"/>
      <c r="AG52" s="118">
        <f>SUM(AE47:AE51)</f>
        <v>3</v>
      </c>
      <c r="AH52" s="118" t="str">
        <f>+BI31</f>
        <v>-</v>
      </c>
      <c r="AI52" s="118">
        <f>SUM(AJ47:AJ51)</f>
        <v>2</v>
      </c>
      <c r="AJ52" s="119"/>
      <c r="AK52" s="118"/>
      <c r="AL52" s="121"/>
      <c r="AM52" s="119"/>
      <c r="AN52" s="119"/>
      <c r="AO52" s="122"/>
      <c r="AP52" s="118">
        <f>SUM(AN47:AN51)</f>
        <v>2</v>
      </c>
      <c r="AQ52" s="118" t="s">
        <v>21</v>
      </c>
      <c r="AR52" s="118">
        <f>SUM(AS47:AS51)</f>
        <v>3</v>
      </c>
      <c r="AS52" s="119"/>
      <c r="AT52" s="120"/>
      <c r="AU52" s="119"/>
      <c r="AV52" s="123"/>
      <c r="AW52" s="119"/>
      <c r="AX52" s="124"/>
      <c r="AY52" s="118">
        <f>SUM(AW47:AW51)</f>
        <v>1</v>
      </c>
      <c r="AZ52" s="118" t="s">
        <v>21</v>
      </c>
      <c r="BA52" s="118">
        <f>SUM(BB47:BB51)</f>
        <v>3</v>
      </c>
      <c r="BB52" s="95"/>
      <c r="BC52" s="86"/>
      <c r="BD52" s="90"/>
      <c r="BE52" s="95"/>
      <c r="BF52" s="95"/>
      <c r="BG52" s="398"/>
      <c r="BH52" s="392"/>
      <c r="BI52" s="392"/>
      <c r="BJ52" s="392"/>
      <c r="BK52" s="392"/>
      <c r="BL52" s="399"/>
      <c r="BM52" s="86"/>
      <c r="BN52" s="87"/>
      <c r="BO52" s="101"/>
      <c r="BP52" s="86"/>
      <c r="BQ52" s="118">
        <f>SUM(BO47:BO51)</f>
        <v>1</v>
      </c>
      <c r="BR52" s="142" t="s">
        <v>21</v>
      </c>
      <c r="BS52" s="118">
        <f>SUM(BT47:BT51)</f>
        <v>3</v>
      </c>
      <c r="BT52" s="86"/>
      <c r="BU52" s="86"/>
      <c r="BV52" s="102"/>
      <c r="BW52" s="103"/>
      <c r="BX52" s="104"/>
      <c r="BY52" s="104"/>
      <c r="BZ52" s="102"/>
      <c r="CA52" s="104"/>
      <c r="CB52" s="104"/>
      <c r="CC52" s="103"/>
      <c r="CD52" s="103"/>
      <c r="CE52" s="104"/>
      <c r="CF52" s="105"/>
      <c r="CG52" s="105"/>
      <c r="CH52" s="106"/>
      <c r="CI52" s="104"/>
      <c r="CJ52" s="104"/>
      <c r="CK52" s="107"/>
      <c r="CL52" s="50"/>
    </row>
    <row r="53" spans="1:90" s="47" customFormat="1" ht="12" customHeight="1">
      <c r="A53" s="407">
        <f>RANK(BW56,$BW$7:$BW$56,1)</f>
        <v>5</v>
      </c>
      <c r="B53" s="401" t="str">
        <f>BP3</f>
        <v>江戸川</v>
      </c>
      <c r="C53" s="48"/>
      <c r="D53" s="46"/>
      <c r="E53" s="134"/>
      <c r="F53" s="96"/>
      <c r="G53" s="96"/>
      <c r="H53" s="96"/>
      <c r="I53" s="92"/>
      <c r="J53" s="109"/>
      <c r="K53" s="110"/>
      <c r="L53" s="92"/>
      <c r="M53" s="92"/>
      <c r="N53" s="135"/>
      <c r="O53" s="96"/>
      <c r="P53" s="96"/>
      <c r="Q53" s="96"/>
      <c r="R53" s="92"/>
      <c r="S53" s="109"/>
      <c r="T53" s="92"/>
      <c r="U53" s="92"/>
      <c r="V53" s="92"/>
      <c r="W53" s="135"/>
      <c r="X53" s="96"/>
      <c r="Y53" s="96"/>
      <c r="Z53" s="96"/>
      <c r="AA53" s="92"/>
      <c r="AB53" s="109"/>
      <c r="AC53" s="92"/>
      <c r="AD53" s="92"/>
      <c r="AE53" s="92"/>
      <c r="AF53" s="136"/>
      <c r="AG53" s="96"/>
      <c r="AH53" s="96"/>
      <c r="AI53" s="96"/>
      <c r="AJ53" s="92"/>
      <c r="AK53" s="96"/>
      <c r="AL53" s="92"/>
      <c r="AM53" s="92"/>
      <c r="AN53" s="92"/>
      <c r="AO53" s="135"/>
      <c r="AP53" s="96"/>
      <c r="AQ53" s="96"/>
      <c r="AR53" s="96"/>
      <c r="AS53" s="92"/>
      <c r="AT53" s="109"/>
      <c r="AU53" s="92"/>
      <c r="AV53" s="92"/>
      <c r="AW53" s="92"/>
      <c r="AX53" s="136"/>
      <c r="AY53" s="96"/>
      <c r="AZ53" s="96"/>
      <c r="BA53" s="96"/>
      <c r="BB53" s="92"/>
      <c r="BC53" s="96"/>
      <c r="BD53" s="92"/>
      <c r="BE53" s="92"/>
      <c r="BF53" s="92"/>
      <c r="BG53" s="108"/>
      <c r="BH53" s="96"/>
      <c r="BI53" s="96"/>
      <c r="BJ53" s="96"/>
      <c r="BK53" s="96"/>
      <c r="BL53" s="109"/>
      <c r="BM53" s="96"/>
      <c r="BN53" s="96"/>
      <c r="BO53" s="111"/>
      <c r="BP53" s="389"/>
      <c r="BQ53" s="390"/>
      <c r="BR53" s="390"/>
      <c r="BS53" s="390"/>
      <c r="BT53" s="390"/>
      <c r="BU53" s="390"/>
      <c r="BV53" s="86"/>
      <c r="BW53" s="87"/>
      <c r="BX53" s="112"/>
      <c r="BY53" s="112"/>
      <c r="BZ53" s="96"/>
      <c r="CA53" s="112"/>
      <c r="CB53" s="112"/>
      <c r="CC53" s="108"/>
      <c r="CD53" s="108"/>
      <c r="CE53" s="112"/>
      <c r="CF53" s="113"/>
      <c r="CG53" s="113"/>
      <c r="CH53" s="114"/>
      <c r="CI53" s="112"/>
      <c r="CJ53" s="112"/>
      <c r="CK53" s="115"/>
      <c r="CL53" s="50"/>
    </row>
    <row r="54" spans="1:90" ht="16.5" customHeight="1">
      <c r="A54" s="408"/>
      <c r="B54" s="402"/>
      <c r="C54" s="91">
        <f>IF(F59&gt;H59,1,0)</f>
        <v>0</v>
      </c>
      <c r="D54" s="43">
        <f>IF(F54&gt;H54,1,0)</f>
        <v>0</v>
      </c>
      <c r="E54" s="393" t="str">
        <f>IF(F59&gt;=3,"○",IF(H59&gt;=3,"●",""))</f>
        <v>●</v>
      </c>
      <c r="F54" s="93">
        <f>IF(AND(BQ5=0,BS47=0),"",BS5)</f>
        <v>21</v>
      </c>
      <c r="G54" s="86" t="s">
        <v>10</v>
      </c>
      <c r="H54" s="94">
        <f>IF(AND(BQ5=0,BS47=0),"",BQ5)</f>
        <v>25</v>
      </c>
      <c r="I54" s="95">
        <f>IF(H54&gt;F54,1,0)</f>
        <v>1</v>
      </c>
      <c r="J54" s="88"/>
      <c r="K54" s="96">
        <f>IF(F59&gt;=H59,0,1)</f>
        <v>1</v>
      </c>
      <c r="L54" s="91">
        <f>IF(O59&gt;Q59,1,0)</f>
        <v>0</v>
      </c>
      <c r="M54" s="95">
        <f>IF(O54&gt;Q54,1,0)</f>
        <v>0</v>
      </c>
      <c r="N54" s="393" t="str">
        <f>IF(O59&gt;=3,"○",IF(Q59&gt;=3,"●",""))</f>
        <v>●</v>
      </c>
      <c r="O54" s="93">
        <f>IF(AND(BQ12=0,BS12=0),"",BS12)</f>
        <v>17</v>
      </c>
      <c r="P54" s="86" t="s">
        <v>10</v>
      </c>
      <c r="Q54" s="94">
        <f>IF(AND(BQ12=0,BS12=0),"",BQ12)</f>
        <v>25</v>
      </c>
      <c r="R54" s="95">
        <f>IF(Q54&gt;O54,1,0)</f>
        <v>1</v>
      </c>
      <c r="S54" s="88"/>
      <c r="T54" s="96">
        <f>IF(O59&gt;=Q59,0,1)</f>
        <v>1</v>
      </c>
      <c r="U54" s="91">
        <f>IF(X59&gt;Z59,1,0)</f>
        <v>0</v>
      </c>
      <c r="V54" s="95">
        <f>IF(X54&gt;Z54,1,0)</f>
        <v>1</v>
      </c>
      <c r="W54" s="393" t="str">
        <f>IF(X59&gt;=3,"○",IF(Z59&gt;=3,"●",""))</f>
        <v>●</v>
      </c>
      <c r="X54" s="93">
        <f>IF(AND(BQ19=0,BS19=0),"",BS19)</f>
        <v>25</v>
      </c>
      <c r="Y54" s="86" t="s">
        <v>10</v>
      </c>
      <c r="Z54" s="94">
        <f>IF(AND(BQ19=0,BS19=0),"",BQ19)</f>
        <v>17</v>
      </c>
      <c r="AA54" s="95">
        <f>IF(Z54&gt;X54,1,0)</f>
        <v>0</v>
      </c>
      <c r="AB54" s="88"/>
      <c r="AC54" s="96">
        <f>IF(X59&gt;=Z59,0,1)</f>
        <v>1</v>
      </c>
      <c r="AD54" s="91">
        <f>IF(AG59&gt;AI59,1,0)</f>
        <v>1</v>
      </c>
      <c r="AE54" s="95">
        <f>IF(AG54&gt;AI54,1,0)</f>
        <v>0</v>
      </c>
      <c r="AF54" s="393" t="str">
        <f>IF(AG59&gt;=3,"○",IF(AI59&gt;=3,"●",""))</f>
        <v>○</v>
      </c>
      <c r="AG54" s="93">
        <f>IF(AND(BQ26=0,BS26=0),"",BS26)</f>
        <v>20</v>
      </c>
      <c r="AH54" s="86" t="s">
        <v>10</v>
      </c>
      <c r="AI54" s="94">
        <f>IF(AND(BQ26=0,BS26=0),"",BQ26)</f>
        <v>25</v>
      </c>
      <c r="AJ54" s="95">
        <f>IF(AI54&gt;AG54,1,0)</f>
        <v>1</v>
      </c>
      <c r="AK54" s="86"/>
      <c r="AL54" s="96">
        <f>IF(AG59&gt;=AI59,0,1)</f>
        <v>0</v>
      </c>
      <c r="AM54" s="91">
        <f>IF(AP59&gt;AR59,1,0)</f>
        <v>0</v>
      </c>
      <c r="AN54" s="95">
        <f>IF(AP54&gt;AR54,1,0)</f>
        <v>1</v>
      </c>
      <c r="AO54" s="393" t="str">
        <f>IF(AP59&gt;=3,"○",IF(AR59&gt;=3,"●",""))</f>
        <v>●</v>
      </c>
      <c r="AP54" s="93">
        <f>IF(AND(BQ33=0,BS33=0),"",BS33)</f>
        <v>25</v>
      </c>
      <c r="AQ54" s="86" t="s">
        <v>10</v>
      </c>
      <c r="AR54" s="94">
        <f>IF(AND(BQ33=0,BS33=0),"",BQ33)</f>
        <v>19</v>
      </c>
      <c r="AS54" s="95">
        <f>IF(AR54&gt;AP54,1,0)</f>
        <v>0</v>
      </c>
      <c r="AT54" s="88"/>
      <c r="AU54" s="96">
        <f>IF(AP59&gt;=AR59,0,1)</f>
        <v>1</v>
      </c>
      <c r="AV54" s="91">
        <f>IF(AY59&gt;BA59,1,0)</f>
        <v>1</v>
      </c>
      <c r="AW54" s="95">
        <f>IF(AY54&gt;BA54,1,0)</f>
        <v>0</v>
      </c>
      <c r="AX54" s="393" t="str">
        <f>IF(AY59&gt;=3,"○",IF(BA59&gt;=3,"●",""))</f>
        <v>○</v>
      </c>
      <c r="AY54" s="93">
        <f>IF(AND(BQ40=0,BS40=0),"",BS40)</f>
        <v>23</v>
      </c>
      <c r="AZ54" s="86" t="s">
        <v>10</v>
      </c>
      <c r="BA54" s="94">
        <f>IF(AND(BQ40=0,BS40=0),"",BQ40)</f>
        <v>25</v>
      </c>
      <c r="BB54" s="95">
        <f>IF(BA54&gt;AY54,1,0)</f>
        <v>1</v>
      </c>
      <c r="BC54" s="86"/>
      <c r="BD54" s="96">
        <f>IF(AY59&gt;=BA59,0,1)</f>
        <v>0</v>
      </c>
      <c r="BE54" s="91">
        <f>IF(BH59&gt;BJ59,1,0)</f>
        <v>1</v>
      </c>
      <c r="BF54" s="95">
        <f>IF(BH54&gt;BJ54,1,0)</f>
        <v>1</v>
      </c>
      <c r="BG54" s="393" t="str">
        <f>IF(BH59&gt;=3,"○",IF(BJ59&gt;=3,"●",""))</f>
        <v>○</v>
      </c>
      <c r="BH54" s="93">
        <f>IF(AND(BQ47=0,BS47=0),"",BS47)</f>
        <v>25</v>
      </c>
      <c r="BI54" s="86" t="s">
        <v>10</v>
      </c>
      <c r="BJ54" s="94">
        <f>IF(AND(BQ47=0,BS47=0),"",BQ47)</f>
        <v>16</v>
      </c>
      <c r="BK54" s="86">
        <f>IF(BJ54&gt;BH54,1,0)</f>
        <v>0</v>
      </c>
      <c r="BL54" s="88"/>
      <c r="BM54" s="96">
        <f>IF(BH59&gt;=BJ59,0,1)</f>
        <v>0</v>
      </c>
      <c r="BN54" s="86"/>
      <c r="BO54" s="86"/>
      <c r="BP54" s="391"/>
      <c r="BQ54" s="391"/>
      <c r="BR54" s="391"/>
      <c r="BS54" s="391"/>
      <c r="BT54" s="391"/>
      <c r="BU54" s="391"/>
      <c r="BV54" s="86"/>
      <c r="BW54" s="100"/>
      <c r="BX54" s="85"/>
      <c r="BY54" s="85"/>
      <c r="BZ54" s="86"/>
      <c r="CA54" s="85"/>
      <c r="CB54" s="85"/>
      <c r="CC54" s="87"/>
      <c r="CD54" s="87"/>
      <c r="CE54" s="85"/>
      <c r="CF54" s="98"/>
      <c r="CG54" s="88"/>
      <c r="CH54" s="89"/>
      <c r="CI54" s="85"/>
      <c r="CJ54" s="85"/>
      <c r="CK54" s="85"/>
      <c r="CL54" s="52"/>
    </row>
    <row r="55" spans="1:90" ht="16.5" customHeight="1">
      <c r="A55" s="408"/>
      <c r="B55" s="402"/>
      <c r="C55" s="97">
        <f>IF(C54=1,0,IF(G59="棄",1,0))</f>
        <v>0</v>
      </c>
      <c r="D55" s="25">
        <f>IF(F55&gt;H55,1,0)</f>
        <v>0</v>
      </c>
      <c r="E55" s="393"/>
      <c r="F55" s="93">
        <f>IF(AND(BQ6=0,BS48=0),"",BS6)</f>
        <v>19</v>
      </c>
      <c r="G55" s="86" t="s">
        <v>10</v>
      </c>
      <c r="H55" s="94">
        <f>IF(AND(BQ6=0,BS48=0),"",BQ6)</f>
        <v>25</v>
      </c>
      <c r="I55" s="95">
        <f>IF(H55&gt;F55,1,0)</f>
        <v>1</v>
      </c>
      <c r="J55" s="88"/>
      <c r="K55" s="90"/>
      <c r="L55" s="97">
        <f>IF(L54=1,0,IF(P59="棄",1,0))</f>
        <v>0</v>
      </c>
      <c r="M55" s="95">
        <f>IF(O55&gt;Q55,1,0)</f>
        <v>0</v>
      </c>
      <c r="N55" s="393"/>
      <c r="O55" s="93">
        <f>IF(AND(BQ13=0,BS13=0),"",BS13)</f>
        <v>21</v>
      </c>
      <c r="P55" s="86" t="s">
        <v>10</v>
      </c>
      <c r="Q55" s="94">
        <f>IF(AND(BQ13=0,BS13=0),"",BQ13)</f>
        <v>25</v>
      </c>
      <c r="R55" s="95">
        <f>IF(Q55&gt;O55,1,0)</f>
        <v>1</v>
      </c>
      <c r="S55" s="88"/>
      <c r="T55" s="95"/>
      <c r="U55" s="97">
        <f>IF(U54=1,0,IF(Y59="棄",1,0))</f>
        <v>0</v>
      </c>
      <c r="V55" s="95">
        <f>IF(X55&gt;Z55,1,0)</f>
        <v>0</v>
      </c>
      <c r="W55" s="393"/>
      <c r="X55" s="93">
        <f>IF(AND(BQ20=0,BS20=0),"",BS20)</f>
        <v>18</v>
      </c>
      <c r="Y55" s="86" t="s">
        <v>10</v>
      </c>
      <c r="Z55" s="94">
        <f>IF(AND(BQ20=0,BS20=0),"",BQ20)</f>
        <v>25</v>
      </c>
      <c r="AA55" s="95">
        <f>IF(Z55&gt;X55,1,0)</f>
        <v>1</v>
      </c>
      <c r="AB55" s="88"/>
      <c r="AC55" s="90"/>
      <c r="AD55" s="97">
        <f>IF(AD54=1,0,IF(AH59="棄",1,0))</f>
        <v>0</v>
      </c>
      <c r="AE55" s="95">
        <f>IF(AG55&gt;AI55,1,0)</f>
        <v>1</v>
      </c>
      <c r="AF55" s="393"/>
      <c r="AG55" s="93">
        <f>IF(AND(BQ27=0,BS27=0),"",BS27)</f>
        <v>25</v>
      </c>
      <c r="AH55" s="86" t="s">
        <v>10</v>
      </c>
      <c r="AI55" s="94">
        <f>IF(AND(BQ27=0,BS27=0),"",BQ27)</f>
        <v>20</v>
      </c>
      <c r="AJ55" s="95">
        <f>IF(AI55&gt;AG55,1,0)</f>
        <v>0</v>
      </c>
      <c r="AK55" s="86"/>
      <c r="AL55" s="95"/>
      <c r="AM55" s="97">
        <f>IF(AM54=1,0,IF(AQ59="棄",1,0))</f>
        <v>0</v>
      </c>
      <c r="AN55" s="95">
        <f>IF(AP55&gt;AR55,1,0)</f>
        <v>0</v>
      </c>
      <c r="AO55" s="393"/>
      <c r="AP55" s="93">
        <f>IF(AND(BQ34=0,BS34=0),"",BS34)</f>
        <v>18</v>
      </c>
      <c r="AQ55" s="86" t="s">
        <v>10</v>
      </c>
      <c r="AR55" s="94">
        <f>IF(AND(BQ34=0,BS34=0),"",BQ34)</f>
        <v>25</v>
      </c>
      <c r="AS55" s="95">
        <f>IF(AR55&gt;AP55,1,0)</f>
        <v>1</v>
      </c>
      <c r="AT55" s="88"/>
      <c r="AU55" s="90"/>
      <c r="AV55" s="97">
        <f>IF(AV54=1,0,IF(AZ59="棄",1,0))</f>
        <v>0</v>
      </c>
      <c r="AW55" s="95">
        <f>IF(AY55&gt;BA55,1,0)</f>
        <v>1</v>
      </c>
      <c r="AX55" s="393"/>
      <c r="AY55" s="93">
        <f>IF(AND(BQ41=0,BS41=0),"",BS41)</f>
        <v>25</v>
      </c>
      <c r="AZ55" s="86" t="s">
        <v>10</v>
      </c>
      <c r="BA55" s="94">
        <f>IF(AND(BQ41=0,BS41=0),"",BQ41)</f>
        <v>19</v>
      </c>
      <c r="BB55" s="95">
        <f>IF(BA55&gt;AY55,1,0)</f>
        <v>0</v>
      </c>
      <c r="BC55" s="86"/>
      <c r="BD55" s="95"/>
      <c r="BE55" s="97">
        <f>IF(BE54=1,0,IF(BI59="棄",1,0))</f>
        <v>0</v>
      </c>
      <c r="BF55" s="95">
        <f>IF(BH55&gt;BJ55,1,0)</f>
        <v>1</v>
      </c>
      <c r="BG55" s="393"/>
      <c r="BH55" s="93">
        <f>IF(AND(BQ48=0,BS48=0),"",BS48)</f>
        <v>25</v>
      </c>
      <c r="BI55" s="86" t="s">
        <v>10</v>
      </c>
      <c r="BJ55" s="94">
        <f>IF(AND(BQ48=0,BS48=0),"",BQ48)</f>
        <v>20</v>
      </c>
      <c r="BK55" s="86">
        <f>IF(BJ55&gt;BH55,1,0)</f>
        <v>0</v>
      </c>
      <c r="BL55" s="88"/>
      <c r="BM55" s="88"/>
      <c r="BN55" s="86"/>
      <c r="BO55" s="86"/>
      <c r="BP55" s="391"/>
      <c r="BQ55" s="391"/>
      <c r="BR55" s="391"/>
      <c r="BS55" s="391"/>
      <c r="BT55" s="391"/>
      <c r="BU55" s="391"/>
      <c r="BV55" s="86"/>
      <c r="BW55" s="87"/>
      <c r="BX55" s="85"/>
      <c r="BY55" s="85"/>
      <c r="BZ55" s="86"/>
      <c r="CA55" s="85"/>
      <c r="CB55" s="85"/>
      <c r="CC55" s="87"/>
      <c r="CD55" s="87"/>
      <c r="CE55" s="85"/>
      <c r="CF55" s="98"/>
      <c r="CG55" s="98"/>
      <c r="CH55" s="89"/>
      <c r="CI55" s="85"/>
      <c r="CJ55" s="85"/>
      <c r="CK55" s="99"/>
      <c r="CL55" s="42"/>
    </row>
    <row r="56" spans="1:90" ht="16.5" customHeight="1">
      <c r="A56" s="408"/>
      <c r="B56" s="402"/>
      <c r="C56" s="44">
        <f>SUM(F54:F58)</f>
        <v>63</v>
      </c>
      <c r="D56" s="25">
        <f>IF(F56&gt;H56,1,0)</f>
        <v>0</v>
      </c>
      <c r="E56" s="393"/>
      <c r="F56" s="93">
        <f>IF(AND(BQ7=0,BS49=0),"",BS7)</f>
        <v>23</v>
      </c>
      <c r="G56" s="86" t="s">
        <v>10</v>
      </c>
      <c r="H56" s="94">
        <f>IF(AND(BQ7=0,BS49=0),"",BQ7)</f>
        <v>25</v>
      </c>
      <c r="I56" s="95">
        <f>IF(H56&gt;F56,1,0)</f>
        <v>1</v>
      </c>
      <c r="J56" s="88"/>
      <c r="K56" s="90">
        <f>SUM(H54:H58)</f>
        <v>75</v>
      </c>
      <c r="L56" s="76">
        <f>SUM(O54:O58)</f>
        <v>60</v>
      </c>
      <c r="M56" s="95">
        <f>IF(O56&gt;Q56,1,0)</f>
        <v>0</v>
      </c>
      <c r="N56" s="393"/>
      <c r="O56" s="93">
        <f>IF(AND(BQ14=0,BS14=0),"",BS14)</f>
        <v>22</v>
      </c>
      <c r="P56" s="86" t="s">
        <v>10</v>
      </c>
      <c r="Q56" s="94">
        <f>IF(AND(BQ14=0,BS14=0),"",BQ14)</f>
        <v>25</v>
      </c>
      <c r="R56" s="95">
        <f>IF(Q56&gt;O56,1,0)</f>
        <v>1</v>
      </c>
      <c r="S56" s="88"/>
      <c r="T56" s="95">
        <f>SUM(Q54:Q58)</f>
        <v>75</v>
      </c>
      <c r="U56" s="116">
        <f>SUM(X54:X58)</f>
        <v>96</v>
      </c>
      <c r="V56" s="95">
        <f>IF(X56&gt;Z56,1,0)</f>
        <v>0</v>
      </c>
      <c r="W56" s="393"/>
      <c r="X56" s="93">
        <f>IF(AND(BQ21=0,BS21=0),"",BS21)</f>
        <v>20</v>
      </c>
      <c r="Y56" s="86" t="s">
        <v>10</v>
      </c>
      <c r="Z56" s="94">
        <f>IF(AND(BQ21=0,BS21=0),"",BQ21)</f>
        <v>25</v>
      </c>
      <c r="AA56" s="95">
        <f>IF(Z56&gt;X56,1,0)</f>
        <v>1</v>
      </c>
      <c r="AB56" s="88"/>
      <c r="AC56" s="90">
        <f>SUM(Z54:Z58)</f>
        <v>102</v>
      </c>
      <c r="AD56" s="76">
        <f>SUM(AG54:AG58)</f>
        <v>107</v>
      </c>
      <c r="AE56" s="95">
        <f>IF(AG56&gt;AI56,1,0)</f>
        <v>0</v>
      </c>
      <c r="AF56" s="393"/>
      <c r="AG56" s="93">
        <f>IF(AND(BQ28=0,BS28=0),"",BS28)</f>
        <v>16</v>
      </c>
      <c r="AH56" s="86" t="s">
        <v>10</v>
      </c>
      <c r="AI56" s="94">
        <f>IF(AND(BQ28=0,BS28=0),"",BQ28)</f>
        <v>25</v>
      </c>
      <c r="AJ56" s="95">
        <f>IF(AI56&gt;AG56,1,0)</f>
        <v>1</v>
      </c>
      <c r="AK56" s="86"/>
      <c r="AL56" s="95">
        <f>SUM(AI54:AI58)</f>
        <v>110</v>
      </c>
      <c r="AM56" s="116">
        <f>SUM(AP54:AP58)</f>
        <v>83</v>
      </c>
      <c r="AN56" s="95">
        <f>IF(AP56&gt;AR56,1,0)</f>
        <v>0</v>
      </c>
      <c r="AO56" s="393"/>
      <c r="AP56" s="93">
        <f>IF(AND(BQ35=0,BS35=0),"",BS35)</f>
        <v>23</v>
      </c>
      <c r="AQ56" s="86" t="s">
        <v>10</v>
      </c>
      <c r="AR56" s="94">
        <f>IF(AND(BQ35=0,BS35=0),"",BQ35)</f>
        <v>25</v>
      </c>
      <c r="AS56" s="95">
        <f>IF(AR56&gt;AP56,1,0)</f>
        <v>1</v>
      </c>
      <c r="AT56" s="88"/>
      <c r="AU56" s="90">
        <f>SUM(AR54:AR58)</f>
        <v>94</v>
      </c>
      <c r="AV56" s="76">
        <f>SUM(AY54:AY58)</f>
        <v>98</v>
      </c>
      <c r="AW56" s="95">
        <f>IF(AY56&gt;BA56,1,0)</f>
        <v>1</v>
      </c>
      <c r="AX56" s="393"/>
      <c r="AY56" s="93">
        <f>IF(AND(BQ42=0,BS42=0),"",BS42)</f>
        <v>25</v>
      </c>
      <c r="AZ56" s="86" t="s">
        <v>10</v>
      </c>
      <c r="BA56" s="94">
        <f>IF(AND(BQ42=0,BS42=0),"",BQ42)</f>
        <v>17</v>
      </c>
      <c r="BB56" s="95">
        <f>IF(BA56&gt;AY56,1,0)</f>
        <v>0</v>
      </c>
      <c r="BC56" s="86"/>
      <c r="BD56" s="95">
        <f>SUM(BA54:BA58)</f>
        <v>84</v>
      </c>
      <c r="BE56" s="116">
        <f>SUM(BH54:BH58)</f>
        <v>91</v>
      </c>
      <c r="BF56" s="95">
        <f>IF(BH56&gt;BJ56,1,0)</f>
        <v>0</v>
      </c>
      <c r="BG56" s="393"/>
      <c r="BH56" s="93">
        <f>IF(AND(BQ49=0,BS49=0),"",BS49)</f>
        <v>16</v>
      </c>
      <c r="BI56" s="86" t="s">
        <v>10</v>
      </c>
      <c r="BJ56" s="94">
        <f>IF(AND(BQ49=0,BS49=0),"",BQ49)</f>
        <v>25</v>
      </c>
      <c r="BK56" s="86">
        <f>IF(BJ56&gt;BH56,1,0)</f>
        <v>1</v>
      </c>
      <c r="BL56" s="88"/>
      <c r="BM56" s="88">
        <f>SUM(BJ54:BJ58)</f>
        <v>77</v>
      </c>
      <c r="BN56" s="86"/>
      <c r="BO56" s="86"/>
      <c r="BP56" s="391"/>
      <c r="BQ56" s="391"/>
      <c r="BR56" s="391"/>
      <c r="BS56" s="391"/>
      <c r="BT56" s="391"/>
      <c r="BU56" s="391"/>
      <c r="BV56" s="86"/>
      <c r="BW56" s="87">
        <f>BZ56*100+CH56*10+CL56</f>
        <v>565</v>
      </c>
      <c r="BX56" s="85">
        <f>C58+L58+U58+AD58+AM58+AV58+BE58+BN58</f>
        <v>7</v>
      </c>
      <c r="BY56" s="85">
        <f>(CA56*2)+CB56</f>
        <v>10</v>
      </c>
      <c r="BZ56" s="86">
        <f>RANK(BY56,$BY$6:$BY$56)</f>
        <v>5</v>
      </c>
      <c r="CA56" s="85">
        <f>C54+L54+U54+AD54+AM54+AV54+BE54+BN54</f>
        <v>3</v>
      </c>
      <c r="CB56" s="85">
        <f>K54+T54+AC54+AL54+AU54+BD54+BM54+BV54-CC56</f>
        <v>4</v>
      </c>
      <c r="CC56" s="87">
        <f>C55+E55+L55+U55+AD55+AM55+AV55+BE55+BN55</f>
        <v>0</v>
      </c>
      <c r="CD56" s="87">
        <f>F59+O59+X59+AG59+AP59+AY59+BH59+BQ59</f>
        <v>11</v>
      </c>
      <c r="CE56" s="85">
        <f>H59+Q59+Z59+AI59+AR59+BA59+BJ59+BS59</f>
        <v>16</v>
      </c>
      <c r="CF56" s="98">
        <f>IF(CG56=100,"MAX",CG56)</f>
        <v>0.6875</v>
      </c>
      <c r="CG56" s="98">
        <f>IF(ISERROR(CD56/CE56),100,(CD56/CE56))</f>
        <v>0.6875</v>
      </c>
      <c r="CH56" s="89">
        <f>RANK(CG56,$CG$6:$CG$56)</f>
        <v>6</v>
      </c>
      <c r="CI56" s="85">
        <f>C56+L56+U56+AD56+AM56+AV56+BE56+BN56</f>
        <v>598</v>
      </c>
      <c r="CJ56" s="85">
        <f>K56+T56+AC56+AL56+AU56+BD56+BM56+BV56</f>
        <v>617</v>
      </c>
      <c r="CK56" s="98">
        <f>IF(ISERROR(CI56/CJ56),0,(CI56/CJ56))</f>
        <v>0.9692058346839546</v>
      </c>
      <c r="CL56" s="42">
        <f>RANK(CK56,$CK$6:$CK$56)</f>
        <v>5</v>
      </c>
    </row>
    <row r="57" spans="1:90" ht="16.5" customHeight="1">
      <c r="A57" s="408"/>
      <c r="B57" s="402"/>
      <c r="C57" s="44"/>
      <c r="D57" s="25">
        <f>IF(F57&gt;H57,1,0)</f>
        <v>0</v>
      </c>
      <c r="E57" s="393"/>
      <c r="F57" s="93">
        <f>IF(AND(BQ8=0,BS8=0),"",BS8)</f>
      </c>
      <c r="G57" s="86" t="s">
        <v>10</v>
      </c>
      <c r="H57" s="94">
        <f>IF(AND(BQ8=0,BS8=0),"",BQ8)</f>
      </c>
      <c r="I57" s="95">
        <f>IF(H57&gt;F57,1,0)</f>
        <v>0</v>
      </c>
      <c r="J57" s="88"/>
      <c r="K57" s="90"/>
      <c r="L57" s="95"/>
      <c r="M57" s="95">
        <f>IF(O57&gt;Q57,1,0)</f>
        <v>0</v>
      </c>
      <c r="N57" s="393"/>
      <c r="O57" s="93">
        <f>IF(AND(BQ15=0,BS15=0),"",BS15)</f>
      </c>
      <c r="P57" s="86" t="s">
        <v>10</v>
      </c>
      <c r="Q57" s="94">
        <f>IF(AND(BQ15=0,BS15=0),"",BQ15)</f>
      </c>
      <c r="R57" s="95">
        <f>IF(Q57&gt;O57,1,0)</f>
        <v>0</v>
      </c>
      <c r="S57" s="88"/>
      <c r="T57" s="95"/>
      <c r="U57" s="97"/>
      <c r="V57" s="95">
        <f>IF(X57&gt;Z57,1,0)</f>
        <v>0</v>
      </c>
      <c r="W57" s="393"/>
      <c r="X57" s="93">
        <f>IF(AND(BQ22=0,BS22=0),"",BS22)</f>
        <v>33</v>
      </c>
      <c r="Y57" s="86" t="s">
        <v>10</v>
      </c>
      <c r="Z57" s="94">
        <f>IF(AND(BQ22=0,BS22=0),"",BQ22)</f>
        <v>35</v>
      </c>
      <c r="AA57" s="95">
        <f>IF(Z57&gt;X57,1,0)</f>
        <v>1</v>
      </c>
      <c r="AB57" s="88"/>
      <c r="AC57" s="90"/>
      <c r="AD57" s="95"/>
      <c r="AE57" s="95">
        <f>IF(AG57&gt;AI57,1,0)</f>
        <v>1</v>
      </c>
      <c r="AF57" s="393"/>
      <c r="AG57" s="93">
        <f>IF(AND(BQ29=0,BS29=0),"",BS29)</f>
        <v>25</v>
      </c>
      <c r="AH57" s="86" t="s">
        <v>10</v>
      </c>
      <c r="AI57" s="94">
        <f>IF(AND(BQ29=0,BS29=0),"",BQ29)</f>
        <v>21</v>
      </c>
      <c r="AJ57" s="95">
        <f>IF(AI57&gt;AG57,1,0)</f>
        <v>0</v>
      </c>
      <c r="AK57" s="86"/>
      <c r="AL57" s="95"/>
      <c r="AM57" s="97"/>
      <c r="AN57" s="95">
        <f>IF(AP57&gt;AR57,1,0)</f>
        <v>0</v>
      </c>
      <c r="AO57" s="393"/>
      <c r="AP57" s="93">
        <f>IF(AND(BQ36=0,BS36=0),"",BS36)</f>
        <v>17</v>
      </c>
      <c r="AQ57" s="86" t="s">
        <v>10</v>
      </c>
      <c r="AR57" s="94">
        <f>IF(AND(BQ36=0,BS36=0),"",BQ36)</f>
        <v>25</v>
      </c>
      <c r="AS57" s="95">
        <f>IF(AR57&gt;AP57,1,0)</f>
        <v>1</v>
      </c>
      <c r="AT57" s="88"/>
      <c r="AU57" s="90"/>
      <c r="AV57" s="95"/>
      <c r="AW57" s="95">
        <f>IF(AY57&gt;BA57,1,0)</f>
        <v>1</v>
      </c>
      <c r="AX57" s="393"/>
      <c r="AY57" s="93">
        <f>IF(AND(BQ43=0,BS43=0),"",BS43)</f>
        <v>25</v>
      </c>
      <c r="AZ57" s="86" t="s">
        <v>10</v>
      </c>
      <c r="BA57" s="94">
        <f>IF(AND(BQ43=0,BS43=0),"",BQ43)</f>
        <v>23</v>
      </c>
      <c r="BB57" s="95">
        <f>IF(BA57&gt;AY57,1,0)</f>
        <v>0</v>
      </c>
      <c r="BC57" s="86"/>
      <c r="BD57" s="95"/>
      <c r="BE57" s="97"/>
      <c r="BF57" s="95">
        <f>IF(BH57&gt;BJ57,1,0)</f>
        <v>1</v>
      </c>
      <c r="BG57" s="393"/>
      <c r="BH57" s="93">
        <f>IF(AND(BQ50=0,BS50=0),"",BS50)</f>
        <v>25</v>
      </c>
      <c r="BI57" s="86" t="s">
        <v>10</v>
      </c>
      <c r="BJ57" s="94">
        <f>IF(AND(BQ50=0,BS50=0),"",BQ50)</f>
        <v>16</v>
      </c>
      <c r="BK57" s="86">
        <f>IF(BJ57&gt;BH57,1,0)</f>
        <v>0</v>
      </c>
      <c r="BL57" s="88"/>
      <c r="BM57" s="88"/>
      <c r="BN57" s="86"/>
      <c r="BO57" s="86"/>
      <c r="BP57" s="391"/>
      <c r="BQ57" s="391"/>
      <c r="BR57" s="391"/>
      <c r="BS57" s="391"/>
      <c r="BT57" s="391"/>
      <c r="BU57" s="391"/>
      <c r="BV57" s="86"/>
      <c r="BW57" s="87"/>
      <c r="BX57" s="85"/>
      <c r="BY57" s="85"/>
      <c r="BZ57" s="86"/>
      <c r="CA57" s="85"/>
      <c r="CB57" s="85"/>
      <c r="CC57" s="87"/>
      <c r="CD57" s="87"/>
      <c r="CE57" s="85"/>
      <c r="CF57" s="98"/>
      <c r="CG57" s="98"/>
      <c r="CH57" s="89"/>
      <c r="CI57" s="85"/>
      <c r="CJ57" s="85"/>
      <c r="CK57" s="99"/>
      <c r="CL57" s="42"/>
    </row>
    <row r="58" spans="1:90" ht="16.5" customHeight="1">
      <c r="A58" s="408"/>
      <c r="B58" s="402"/>
      <c r="C58" s="44">
        <f>IF(F59=H59,0,1)</f>
        <v>1</v>
      </c>
      <c r="D58" s="25">
        <f>IF(F58&gt;H58,1,0)</f>
        <v>0</v>
      </c>
      <c r="E58" s="393"/>
      <c r="F58" s="93">
        <f>IF(AND(BQ9=0,BS9=0),"",BS9)</f>
      </c>
      <c r="G58" s="86" t="s">
        <v>10</v>
      </c>
      <c r="H58" s="94">
        <f>IF(AND(BQ9=0,BS9=0),"",BQ9)</f>
      </c>
      <c r="I58" s="95">
        <f>IF(H58&gt;F58,1,0)</f>
        <v>0</v>
      </c>
      <c r="J58" s="88"/>
      <c r="K58" s="90"/>
      <c r="L58" s="95">
        <f>IF(O59=Q59,0,1)</f>
        <v>1</v>
      </c>
      <c r="M58" s="95">
        <f>IF(O58&gt;Q58,1,0)</f>
        <v>0</v>
      </c>
      <c r="N58" s="393"/>
      <c r="O58" s="93">
        <f>IF(AND(BQ16=0,BS16=0),"",BS16)</f>
      </c>
      <c r="P58" s="86" t="s">
        <v>10</v>
      </c>
      <c r="Q58" s="94">
        <f>IF(AND(BQ16=0,BS16=0),"",BQ16)</f>
      </c>
      <c r="R58" s="95">
        <f>IF(Q58&gt;O58,1,0)</f>
        <v>0</v>
      </c>
      <c r="S58" s="88"/>
      <c r="T58" s="95"/>
      <c r="U58" s="97">
        <f>IF(X59=Z59,0,1)</f>
        <v>1</v>
      </c>
      <c r="V58" s="95">
        <f>IF(X58&gt;Z58,1,0)</f>
        <v>0</v>
      </c>
      <c r="W58" s="393"/>
      <c r="X58" s="93">
        <f>IF(AND(BQ23=0,BS23=0),"",BS23)</f>
      </c>
      <c r="Y58" s="86" t="s">
        <v>10</v>
      </c>
      <c r="Z58" s="94">
        <f>IF(AND(BQ23=0,BS23=0),"",BQ23)</f>
      </c>
      <c r="AA58" s="95">
        <f>IF(Z58&gt;X58,1,0)</f>
        <v>0</v>
      </c>
      <c r="AB58" s="88"/>
      <c r="AC58" s="90"/>
      <c r="AD58" s="95">
        <f>IF(AG59=AI59,0,1)</f>
        <v>1</v>
      </c>
      <c r="AE58" s="95">
        <f>IF(AG58&gt;AI58,1,0)</f>
        <v>1</v>
      </c>
      <c r="AF58" s="393"/>
      <c r="AG58" s="93">
        <f>IF(AND(BQ30=0,BS30=0),"",BS30)</f>
        <v>21</v>
      </c>
      <c r="AH58" s="86" t="s">
        <v>10</v>
      </c>
      <c r="AI58" s="94">
        <f>IF(AND(BQ30=0,BS30=0),"",BQ30)</f>
        <v>19</v>
      </c>
      <c r="AJ58" s="95">
        <f>IF(AI58&gt;AG58,1,0)</f>
        <v>0</v>
      </c>
      <c r="AK58" s="86"/>
      <c r="AL58" s="95"/>
      <c r="AM58" s="97">
        <f>IF(AP59=AR59,0,1)</f>
        <v>1</v>
      </c>
      <c r="AN58" s="95">
        <f>IF(AP58&gt;AR58,1,0)</f>
        <v>0</v>
      </c>
      <c r="AO58" s="393"/>
      <c r="AP58" s="93">
        <f>IF(AND(BQ37=0,BS37=0),"",BS37)</f>
      </c>
      <c r="AQ58" s="86" t="s">
        <v>10</v>
      </c>
      <c r="AR58" s="94">
        <f>IF(AND(BQ37=0,BS37=0),"",BQ37)</f>
      </c>
      <c r="AS58" s="95">
        <f>IF(AR58&gt;AP58,1,0)</f>
        <v>0</v>
      </c>
      <c r="AT58" s="88"/>
      <c r="AU58" s="90"/>
      <c r="AV58" s="95">
        <f>IF(AY59=BA59,0,1)</f>
        <v>1</v>
      </c>
      <c r="AW58" s="95">
        <f>IF(AY58&gt;BA58,1,0)</f>
        <v>0</v>
      </c>
      <c r="AX58" s="393"/>
      <c r="AY58" s="93">
        <f>IF(AND(BQ44=0,BS44=0),"",BS44)</f>
      </c>
      <c r="AZ58" s="86" t="s">
        <v>10</v>
      </c>
      <c r="BA58" s="94">
        <f>IF(AND(BQ44=0,BS44=0),"",BQ44)</f>
      </c>
      <c r="BB58" s="95">
        <f>IF(BA58&gt;AY58,1,0)</f>
        <v>0</v>
      </c>
      <c r="BC58" s="86"/>
      <c r="BD58" s="95"/>
      <c r="BE58" s="97">
        <f>IF(BH59=BJ59,0,1)</f>
        <v>1</v>
      </c>
      <c r="BF58" s="95">
        <f>IF(BH58&gt;BJ58,1,0)</f>
        <v>0</v>
      </c>
      <c r="BG58" s="393"/>
      <c r="BH58" s="93">
        <f>IF(AND(BQ51=0,BS51=0),"",BS51)</f>
      </c>
      <c r="BI58" s="86" t="s">
        <v>10</v>
      </c>
      <c r="BJ58" s="94">
        <f>IF(AND(BQ51=0,BS51=0),"",BQ51)</f>
      </c>
      <c r="BK58" s="86">
        <f>IF(BJ58&gt;BH58,1,0)</f>
        <v>0</v>
      </c>
      <c r="BL58" s="88"/>
      <c r="BM58" s="88"/>
      <c r="BN58" s="86"/>
      <c r="BO58" s="86"/>
      <c r="BP58" s="391"/>
      <c r="BQ58" s="391"/>
      <c r="BR58" s="391"/>
      <c r="BS58" s="391"/>
      <c r="BT58" s="391"/>
      <c r="BU58" s="391"/>
      <c r="BV58" s="86"/>
      <c r="BW58" s="87"/>
      <c r="BX58" s="85"/>
      <c r="BY58" s="85"/>
      <c r="BZ58" s="86"/>
      <c r="CA58" s="85"/>
      <c r="CB58" s="85"/>
      <c r="CC58" s="87"/>
      <c r="CD58" s="87"/>
      <c r="CE58" s="85"/>
      <c r="CF58" s="98"/>
      <c r="CG58" s="98"/>
      <c r="CH58" s="89"/>
      <c r="CI58" s="85"/>
      <c r="CJ58" s="85"/>
      <c r="CK58" s="99"/>
      <c r="CL58" s="42"/>
    </row>
    <row r="59" spans="1:90" s="47" customFormat="1" ht="16.5" customHeight="1">
      <c r="A59" s="409"/>
      <c r="B59" s="403"/>
      <c r="C59" s="53"/>
      <c r="D59" s="49"/>
      <c r="E59" s="103"/>
      <c r="F59" s="126">
        <f>SUM(D54:D58)</f>
        <v>0</v>
      </c>
      <c r="G59" s="126" t="str">
        <f>+BR10</f>
        <v>-</v>
      </c>
      <c r="H59" s="126">
        <f>SUM(I54:I58)</f>
        <v>3</v>
      </c>
      <c r="I59" s="127"/>
      <c r="J59" s="128"/>
      <c r="K59" s="129"/>
      <c r="L59" s="127"/>
      <c r="M59" s="130"/>
      <c r="N59" s="131"/>
      <c r="O59" s="126">
        <f>SUM(M54:M58)</f>
        <v>0</v>
      </c>
      <c r="P59" s="126" t="str">
        <f>+BR17</f>
        <v>-</v>
      </c>
      <c r="Q59" s="126">
        <f>SUM(R54:R58)</f>
        <v>3</v>
      </c>
      <c r="R59" s="127"/>
      <c r="S59" s="128"/>
      <c r="T59" s="127"/>
      <c r="U59" s="132"/>
      <c r="V59" s="130"/>
      <c r="W59" s="131"/>
      <c r="X59" s="126">
        <f>SUM(V54:V58)</f>
        <v>1</v>
      </c>
      <c r="Y59" s="126" t="str">
        <f>+BR24</f>
        <v>-</v>
      </c>
      <c r="Z59" s="126">
        <f>SUM(AA54:AA58)</f>
        <v>3</v>
      </c>
      <c r="AA59" s="127"/>
      <c r="AB59" s="128"/>
      <c r="AC59" s="129"/>
      <c r="AD59" s="127"/>
      <c r="AE59" s="130"/>
      <c r="AF59" s="126"/>
      <c r="AG59" s="126">
        <f>SUM(AE54:AE58)</f>
        <v>3</v>
      </c>
      <c r="AH59" s="126" t="str">
        <f>+BR31</f>
        <v>-</v>
      </c>
      <c r="AI59" s="126">
        <f>SUM(AJ54:AJ58)</f>
        <v>2</v>
      </c>
      <c r="AJ59" s="127"/>
      <c r="AK59" s="126"/>
      <c r="AL59" s="127"/>
      <c r="AM59" s="132"/>
      <c r="AN59" s="127"/>
      <c r="AO59" s="133"/>
      <c r="AP59" s="126">
        <f>SUM(AN54:AN58)</f>
        <v>1</v>
      </c>
      <c r="AQ59" s="126" t="s">
        <v>21</v>
      </c>
      <c r="AR59" s="126">
        <f>SUM(AS54:AS58)</f>
        <v>3</v>
      </c>
      <c r="AS59" s="127"/>
      <c r="AT59" s="128"/>
      <c r="AU59" s="129"/>
      <c r="AV59" s="127"/>
      <c r="AW59" s="130"/>
      <c r="AX59" s="126"/>
      <c r="AY59" s="126">
        <f>SUM(AW54:AW58)</f>
        <v>3</v>
      </c>
      <c r="AZ59" s="126" t="s">
        <v>21</v>
      </c>
      <c r="BA59" s="126">
        <f>SUM(BB54:BB58)</f>
        <v>1</v>
      </c>
      <c r="BB59" s="127"/>
      <c r="BC59" s="126"/>
      <c r="BD59" s="127"/>
      <c r="BE59" s="132"/>
      <c r="BF59" s="130"/>
      <c r="BG59" s="131"/>
      <c r="BH59" s="126">
        <f>SUM(BF54:BF58)</f>
        <v>3</v>
      </c>
      <c r="BI59" s="126" t="s">
        <v>21</v>
      </c>
      <c r="BJ59" s="126">
        <f>SUM(BK54:BK58)</f>
        <v>1</v>
      </c>
      <c r="BK59" s="102"/>
      <c r="BL59" s="117"/>
      <c r="BM59" s="117"/>
      <c r="BN59" s="102"/>
      <c r="BO59" s="102"/>
      <c r="BP59" s="392"/>
      <c r="BQ59" s="392"/>
      <c r="BR59" s="392"/>
      <c r="BS59" s="392"/>
      <c r="BT59" s="392"/>
      <c r="BU59" s="392"/>
      <c r="BV59" s="102"/>
      <c r="BW59" s="103"/>
      <c r="BX59" s="104"/>
      <c r="BY59" s="104"/>
      <c r="BZ59" s="102"/>
      <c r="CA59" s="104"/>
      <c r="CB59" s="104"/>
      <c r="CC59" s="103"/>
      <c r="CD59" s="103"/>
      <c r="CE59" s="104"/>
      <c r="CF59" s="105"/>
      <c r="CG59" s="105"/>
      <c r="CH59" s="106"/>
      <c r="CI59" s="104"/>
      <c r="CJ59" s="104"/>
      <c r="CK59" s="107"/>
      <c r="CL59" s="54"/>
    </row>
    <row r="60" spans="9:89" s="65" customFormat="1" ht="11.25" customHeight="1">
      <c r="I60" s="66"/>
      <c r="K60" s="66"/>
      <c r="L60" s="66"/>
      <c r="M60" s="66"/>
      <c r="R60" s="66"/>
      <c r="T60" s="66"/>
      <c r="U60" s="66"/>
      <c r="V60" s="66"/>
      <c r="AA60" s="66"/>
      <c r="AC60" s="66"/>
      <c r="AD60" s="66"/>
      <c r="AE60" s="66"/>
      <c r="AJ60" s="66"/>
      <c r="AL60" s="66"/>
      <c r="AM60" s="66"/>
      <c r="AN60" s="66"/>
      <c r="AS60" s="66"/>
      <c r="AU60" s="66"/>
      <c r="AV60" s="66"/>
      <c r="AW60" s="66"/>
      <c r="BB60" s="66"/>
      <c r="BD60" s="66"/>
      <c r="BE60" s="66"/>
      <c r="BF60" s="66"/>
      <c r="BX60" s="67"/>
      <c r="BY60" s="67"/>
      <c r="BZ60" s="67"/>
      <c r="CA60" s="67"/>
      <c r="CB60" s="67"/>
      <c r="CC60" s="67"/>
      <c r="CD60" s="67"/>
      <c r="CE60" s="67"/>
      <c r="CF60" s="329"/>
      <c r="CG60" s="67"/>
      <c r="CH60" s="68"/>
      <c r="CI60" s="67"/>
      <c r="CJ60" s="67"/>
      <c r="CK60" s="67"/>
    </row>
    <row r="61" spans="2:89" s="65" customFormat="1" ht="20.25" customHeight="1">
      <c r="B61" s="413" t="s">
        <v>101</v>
      </c>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c r="AY61" s="413"/>
      <c r="AZ61" s="413"/>
      <c r="BA61" s="413"/>
      <c r="BB61" s="413"/>
      <c r="BC61" s="413"/>
      <c r="BD61" s="413"/>
      <c r="BE61" s="413"/>
      <c r="BF61" s="413"/>
      <c r="BG61" s="413"/>
      <c r="BH61" s="413"/>
      <c r="BI61" s="413"/>
      <c r="BJ61" s="413"/>
      <c r="BK61" s="413"/>
      <c r="BL61" s="413"/>
      <c r="BM61" s="413"/>
      <c r="BN61" s="413"/>
      <c r="BO61" s="413"/>
      <c r="BP61" s="413"/>
      <c r="BQ61" s="413"/>
      <c r="BR61" s="413"/>
      <c r="BS61" s="413"/>
      <c r="BX61" s="400" t="s">
        <v>102</v>
      </c>
      <c r="BY61" s="400"/>
      <c r="BZ61" s="400"/>
      <c r="CA61" s="400"/>
      <c r="CB61" s="400"/>
      <c r="CC61" s="400"/>
      <c r="CD61" s="400"/>
      <c r="CE61" s="400"/>
      <c r="CF61" s="400"/>
      <c r="CG61" s="400"/>
      <c r="CH61" s="400"/>
      <c r="CI61" s="400"/>
      <c r="CJ61" s="400"/>
      <c r="CK61" s="400"/>
    </row>
    <row r="62" spans="2:89" s="65" customFormat="1" ht="20.25" customHeight="1">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c r="AY62" s="413"/>
      <c r="AZ62" s="413"/>
      <c r="BA62" s="413"/>
      <c r="BB62" s="413"/>
      <c r="BC62" s="413"/>
      <c r="BD62" s="413"/>
      <c r="BE62" s="413"/>
      <c r="BF62" s="413"/>
      <c r="BG62" s="413"/>
      <c r="BH62" s="413"/>
      <c r="BI62" s="413"/>
      <c r="BJ62" s="413"/>
      <c r="BK62" s="413"/>
      <c r="BL62" s="413"/>
      <c r="BM62" s="413"/>
      <c r="BN62" s="413"/>
      <c r="BO62" s="413"/>
      <c r="BP62" s="413"/>
      <c r="BQ62" s="413"/>
      <c r="BR62" s="413"/>
      <c r="BS62" s="413"/>
      <c r="BX62" s="400"/>
      <c r="BY62" s="400"/>
      <c r="BZ62" s="400"/>
      <c r="CA62" s="400"/>
      <c r="CB62" s="400"/>
      <c r="CC62" s="400"/>
      <c r="CD62" s="400"/>
      <c r="CE62" s="400"/>
      <c r="CF62" s="400"/>
      <c r="CG62" s="400"/>
      <c r="CH62" s="400"/>
      <c r="CI62" s="400"/>
      <c r="CJ62" s="400"/>
      <c r="CK62" s="400"/>
    </row>
    <row r="63" spans="9:89" s="65" customFormat="1" ht="15">
      <c r="I63" s="66"/>
      <c r="K63" s="66"/>
      <c r="L63" s="66"/>
      <c r="M63" s="66"/>
      <c r="R63" s="66"/>
      <c r="T63" s="66"/>
      <c r="U63" s="66"/>
      <c r="V63" s="66"/>
      <c r="AA63" s="66"/>
      <c r="AC63" s="66"/>
      <c r="AD63" s="66"/>
      <c r="AE63" s="66"/>
      <c r="AJ63" s="66"/>
      <c r="AL63" s="66"/>
      <c r="AM63" s="66"/>
      <c r="AN63" s="66"/>
      <c r="AS63" s="66"/>
      <c r="AU63" s="66"/>
      <c r="AV63" s="66"/>
      <c r="AW63" s="66"/>
      <c r="BB63" s="66"/>
      <c r="BD63" s="66"/>
      <c r="BE63" s="66"/>
      <c r="BF63" s="66"/>
      <c r="BX63" s="67"/>
      <c r="BY63" s="67"/>
      <c r="BZ63" s="67"/>
      <c r="CA63" s="67"/>
      <c r="CB63" s="67"/>
      <c r="CC63" s="67"/>
      <c r="CD63" s="67"/>
      <c r="CE63" s="67"/>
      <c r="CF63" s="329"/>
      <c r="CG63" s="67"/>
      <c r="CH63" s="68"/>
      <c r="CI63" s="67"/>
      <c r="CJ63" s="67"/>
      <c r="CK63" s="67"/>
    </row>
    <row r="64" spans="9:89" s="65" customFormat="1" ht="15">
      <c r="I64" s="66"/>
      <c r="K64" s="66"/>
      <c r="L64" s="66"/>
      <c r="M64" s="66"/>
      <c r="R64" s="66"/>
      <c r="T64" s="66"/>
      <c r="U64" s="66"/>
      <c r="V64" s="66"/>
      <c r="AA64" s="66"/>
      <c r="AC64" s="66"/>
      <c r="AD64" s="66"/>
      <c r="AE64" s="66"/>
      <c r="AJ64" s="66"/>
      <c r="AL64" s="66"/>
      <c r="AM64" s="66"/>
      <c r="AN64" s="66"/>
      <c r="AS64" s="66"/>
      <c r="AU64" s="66"/>
      <c r="AV64" s="66"/>
      <c r="AW64" s="66"/>
      <c r="BB64" s="66"/>
      <c r="BD64" s="66"/>
      <c r="BE64" s="66"/>
      <c r="BF64" s="66"/>
      <c r="BX64" s="67"/>
      <c r="BY64" s="67"/>
      <c r="BZ64" s="67"/>
      <c r="CA64" s="67"/>
      <c r="CB64" s="67"/>
      <c r="CC64" s="67"/>
      <c r="CD64" s="67"/>
      <c r="CE64" s="67"/>
      <c r="CF64" s="329"/>
      <c r="CG64" s="67"/>
      <c r="CH64" s="68"/>
      <c r="CI64" s="67"/>
      <c r="CJ64" s="67"/>
      <c r="CK64" s="67"/>
    </row>
    <row r="65" spans="9:89" s="55" customFormat="1" ht="15">
      <c r="I65" s="62"/>
      <c r="K65" s="62"/>
      <c r="L65" s="62"/>
      <c r="M65" s="62"/>
      <c r="R65" s="62"/>
      <c r="T65" s="62"/>
      <c r="U65" s="62"/>
      <c r="V65" s="62"/>
      <c r="AA65" s="62"/>
      <c r="AC65" s="62"/>
      <c r="AD65" s="62"/>
      <c r="AE65" s="62"/>
      <c r="AJ65" s="62"/>
      <c r="AL65" s="62"/>
      <c r="AM65" s="62"/>
      <c r="AN65" s="62"/>
      <c r="AS65" s="62"/>
      <c r="AU65" s="62"/>
      <c r="AV65" s="62"/>
      <c r="AW65" s="62"/>
      <c r="BB65" s="62"/>
      <c r="BD65" s="62"/>
      <c r="BE65" s="62"/>
      <c r="BF65" s="62"/>
      <c r="BX65" s="63"/>
      <c r="BY65" s="63"/>
      <c r="BZ65" s="63"/>
      <c r="CA65" s="63"/>
      <c r="CB65" s="63"/>
      <c r="CC65" s="63"/>
      <c r="CD65" s="63"/>
      <c r="CE65" s="63"/>
      <c r="CF65" s="330"/>
      <c r="CG65" s="63"/>
      <c r="CH65" s="64"/>
      <c r="CI65" s="63"/>
      <c r="CJ65" s="63"/>
      <c r="CK65" s="63"/>
    </row>
  </sheetData>
  <sheetProtection/>
  <mergeCells count="91">
    <mergeCell ref="B61:BS62"/>
    <mergeCell ref="A25:A31"/>
    <mergeCell ref="N19:N23"/>
    <mergeCell ref="N5:N9"/>
    <mergeCell ref="A1:CK1"/>
    <mergeCell ref="BG3:BL3"/>
    <mergeCell ref="AX3:BC3"/>
    <mergeCell ref="AO3:AT3"/>
    <mergeCell ref="AF3:AK3"/>
    <mergeCell ref="BP5:BP9"/>
    <mergeCell ref="BG5:BG9"/>
    <mergeCell ref="B25:B31"/>
    <mergeCell ref="A46:A52"/>
    <mergeCell ref="A39:A45"/>
    <mergeCell ref="BP3:BU3"/>
    <mergeCell ref="W3:AB3"/>
    <mergeCell ref="N3:S3"/>
    <mergeCell ref="E3:J3"/>
    <mergeCell ref="A32:A38"/>
    <mergeCell ref="E33:E37"/>
    <mergeCell ref="N33:N37"/>
    <mergeCell ref="B4:B10"/>
    <mergeCell ref="A11:A17"/>
    <mergeCell ref="B11:B17"/>
    <mergeCell ref="B18:B24"/>
    <mergeCell ref="A4:A10"/>
    <mergeCell ref="A18:A24"/>
    <mergeCell ref="E26:E30"/>
    <mergeCell ref="B39:B45"/>
    <mergeCell ref="AO5:AO9"/>
    <mergeCell ref="BP19:BP23"/>
    <mergeCell ref="BG19:BG23"/>
    <mergeCell ref="BP12:BP16"/>
    <mergeCell ref="BG12:BG16"/>
    <mergeCell ref="AX12:AX16"/>
    <mergeCell ref="AX19:AX23"/>
    <mergeCell ref="B32:B38"/>
    <mergeCell ref="BG33:BG37"/>
    <mergeCell ref="AX5:AX9"/>
    <mergeCell ref="A53:A59"/>
    <mergeCell ref="B53:B59"/>
    <mergeCell ref="AO12:AO16"/>
    <mergeCell ref="AF12:AF16"/>
    <mergeCell ref="W12:W16"/>
    <mergeCell ref="AF19:AF23"/>
    <mergeCell ref="AO19:AO23"/>
    <mergeCell ref="N40:N44"/>
    <mergeCell ref="N26:N30"/>
    <mergeCell ref="BP26:BP30"/>
    <mergeCell ref="BP33:BP37"/>
    <mergeCell ref="BG40:BG44"/>
    <mergeCell ref="BP40:BP44"/>
    <mergeCell ref="AX39:BC45"/>
    <mergeCell ref="AO26:AO30"/>
    <mergeCell ref="BG26:BG30"/>
    <mergeCell ref="AX26:AX30"/>
    <mergeCell ref="AX33:AX37"/>
    <mergeCell ref="W33:W37"/>
    <mergeCell ref="AF33:AF37"/>
    <mergeCell ref="W26:W30"/>
    <mergeCell ref="E4:J10"/>
    <mergeCell ref="AO32:AT38"/>
    <mergeCell ref="AF25:AK31"/>
    <mergeCell ref="W18:AB24"/>
    <mergeCell ref="N11:S17"/>
    <mergeCell ref="E12:E16"/>
    <mergeCell ref="E19:E23"/>
    <mergeCell ref="AF5:AF9"/>
    <mergeCell ref="W5:W9"/>
    <mergeCell ref="BX61:CK62"/>
    <mergeCell ref="B46:B52"/>
    <mergeCell ref="BP47:BP51"/>
    <mergeCell ref="W54:W58"/>
    <mergeCell ref="N54:N58"/>
    <mergeCell ref="E47:E51"/>
    <mergeCell ref="E54:E58"/>
    <mergeCell ref="N47:N51"/>
    <mergeCell ref="E40:E44"/>
    <mergeCell ref="AX47:AX51"/>
    <mergeCell ref="AF40:AF44"/>
    <mergeCell ref="BG46:BL52"/>
    <mergeCell ref="AO47:AO51"/>
    <mergeCell ref="W40:W44"/>
    <mergeCell ref="AO40:AO44"/>
    <mergeCell ref="BP53:BU59"/>
    <mergeCell ref="W47:W51"/>
    <mergeCell ref="AF47:AF51"/>
    <mergeCell ref="AO54:AO58"/>
    <mergeCell ref="AX54:AX58"/>
    <mergeCell ref="BG54:BG58"/>
    <mergeCell ref="AF54:AF58"/>
  </mergeCells>
  <dataValidations count="1">
    <dataValidation type="list" allowBlank="1" showInputMessage="1" showErrorMessage="1" sqref="P10 AQ10 AZ17 BI10 BR10 BR24 BI17 BR17 AQ17 AH17 Y17 AH24 AQ24 AQ31 AH10 AQ52 AQ59 AZ59 AZ52 AZ31 Y10 AZ10 BI24 BI31 BI38 BI45 BI59 BR52 BR45 BR38 BR31 AZ24 AZ38">
      <formula1>1次星取!$C$10:$C$11</formula1>
    </dataValidation>
  </dataValidations>
  <printOptions horizontalCentered="1" verticalCentered="1"/>
  <pageMargins left="0.3937007874015748" right="0.3937007874015748" top="0" bottom="0" header="0.5118110236220472" footer="0"/>
  <pageSetup fitToHeight="1" fitToWidth="1" horizontalDpi="360" verticalDpi="360" orientation="landscape" paperSize="9" scale="57"/>
  <legacyDrawing r:id="rId2"/>
</worksheet>
</file>

<file path=xl/worksheets/sheet3.xml><?xml version="1.0" encoding="utf-8"?>
<worksheet xmlns="http://schemas.openxmlformats.org/spreadsheetml/2006/main" xmlns:r="http://schemas.openxmlformats.org/officeDocument/2006/relationships">
  <sheetPr codeName="Sheet3"/>
  <dimension ref="A2:AS84"/>
  <sheetViews>
    <sheetView zoomScalePageLayoutView="0" workbookViewId="0" topLeftCell="A5">
      <selection activeCell="E20" sqref="E20"/>
    </sheetView>
  </sheetViews>
  <sheetFormatPr defaultColWidth="8.875" defaultRowHeight="13.5"/>
  <cols>
    <col min="1" max="1" width="7.125" style="0" customWidth="1"/>
    <col min="2" max="2" width="8.875" style="0" customWidth="1"/>
    <col min="3" max="3" width="0" style="0" hidden="1" customWidth="1"/>
    <col min="4" max="4" width="8.875" style="0" customWidth="1"/>
    <col min="5" max="7" width="7.125" style="0" customWidth="1"/>
    <col min="8" max="8" width="8.875" style="0" customWidth="1"/>
    <col min="9" max="9" width="5.125" style="0" hidden="1" customWidth="1"/>
    <col min="10" max="11" width="9.00390625" style="20" customWidth="1"/>
    <col min="12" max="12" width="5.125" style="20" hidden="1" customWidth="1"/>
    <col min="13" max="13" width="6.375" style="334" bestFit="1" customWidth="1"/>
    <col min="14" max="14" width="6.50390625" style="0" customWidth="1"/>
    <col min="15" max="16" width="7.125" style="0" bestFit="1" customWidth="1"/>
    <col min="17" max="17" width="5.50390625" style="0" customWidth="1"/>
    <col min="18" max="18" width="7.375" style="0" customWidth="1"/>
    <col min="19" max="19" width="5.125" style="0" bestFit="1" customWidth="1"/>
    <col min="20" max="29" width="5.50390625" style="0" customWidth="1"/>
    <col min="30" max="45" width="2.50390625" style="0" bestFit="1" customWidth="1"/>
  </cols>
  <sheetData>
    <row r="2" spans="4:5" ht="42">
      <c r="D2" s="19" t="s">
        <v>70</v>
      </c>
      <c r="E2" s="18"/>
    </row>
    <row r="3" spans="1:16" ht="13.5">
      <c r="A3" s="23"/>
      <c r="B3" s="23"/>
      <c r="C3" s="23"/>
      <c r="D3" s="23"/>
      <c r="E3" s="23"/>
      <c r="F3" s="23"/>
      <c r="G3" s="23"/>
      <c r="H3" s="23"/>
      <c r="I3" s="23"/>
      <c r="J3" s="23"/>
      <c r="K3" s="23"/>
      <c r="L3" s="23"/>
      <c r="M3" s="335"/>
      <c r="N3" s="21"/>
      <c r="O3" s="21"/>
      <c r="P3" s="23"/>
    </row>
    <row r="4" spans="1:16" ht="13.5">
      <c r="A4" s="22" t="s">
        <v>20</v>
      </c>
      <c r="B4" s="22" t="s">
        <v>19</v>
      </c>
      <c r="C4" s="22"/>
      <c r="D4" s="22" t="s">
        <v>0</v>
      </c>
      <c r="E4" s="22" t="s">
        <v>1</v>
      </c>
      <c r="F4" s="22" t="s">
        <v>2</v>
      </c>
      <c r="G4" s="22" t="s">
        <v>3</v>
      </c>
      <c r="H4" s="22" t="s">
        <v>54</v>
      </c>
      <c r="I4" s="22"/>
      <c r="J4" s="22" t="s">
        <v>4</v>
      </c>
      <c r="K4" s="22" t="s">
        <v>5</v>
      </c>
      <c r="L4" s="22"/>
      <c r="M4" s="336" t="s">
        <v>9</v>
      </c>
      <c r="N4" s="24" t="s">
        <v>51</v>
      </c>
      <c r="O4" s="24" t="s">
        <v>7</v>
      </c>
      <c r="P4" s="302" t="s">
        <v>8</v>
      </c>
    </row>
    <row r="5" spans="1:16" ht="13.5">
      <c r="A5" s="223">
        <f>'1次星取'!A4</f>
        <v>4</v>
      </c>
      <c r="B5" s="223" t="str">
        <f>'1次星取'!B4</f>
        <v>都留文科</v>
      </c>
      <c r="C5" s="223"/>
      <c r="D5" s="31">
        <f>'1次星取'!BX7</f>
        <v>7</v>
      </c>
      <c r="E5" s="31">
        <f>'1次星取'!BY7</f>
        <v>11</v>
      </c>
      <c r="F5" s="31">
        <f>'1次星取'!CA7</f>
        <v>4</v>
      </c>
      <c r="G5" s="31">
        <f>'1次星取'!CB7</f>
        <v>3</v>
      </c>
      <c r="H5" s="31">
        <f>'1次星取'!CC7</f>
        <v>0</v>
      </c>
      <c r="I5" s="31">
        <f>'1次星取'!CD7</f>
        <v>13</v>
      </c>
      <c r="J5" s="31">
        <f>'1次星取'!CD7</f>
        <v>13</v>
      </c>
      <c r="K5" s="31">
        <f>'1次星取'!CE7</f>
        <v>13</v>
      </c>
      <c r="L5" s="31"/>
      <c r="M5" s="335">
        <f>'1次星取'!CG7</f>
        <v>1</v>
      </c>
      <c r="N5" s="224">
        <f>'1次星取'!CI7</f>
        <v>577</v>
      </c>
      <c r="O5" s="224">
        <f>'1次星取'!CJ7</f>
        <v>599</v>
      </c>
      <c r="P5" s="303">
        <f>'1次星取'!CK7</f>
        <v>0.9632721202003339</v>
      </c>
    </row>
    <row r="6" spans="1:16" ht="13.5">
      <c r="A6" s="223">
        <f>'1次星取'!A32</f>
        <v>3</v>
      </c>
      <c r="B6" s="223" t="str">
        <f>'1次星取'!B32</f>
        <v>敬愛大</v>
      </c>
      <c r="C6" s="223"/>
      <c r="D6" s="31">
        <f>'1次星取'!BX35</f>
        <v>7</v>
      </c>
      <c r="E6" s="31">
        <f>'1次星取'!BY35</f>
        <v>11</v>
      </c>
      <c r="F6" s="31">
        <f>'1次星取'!CA35</f>
        <v>4</v>
      </c>
      <c r="G6" s="31">
        <f>'1次星取'!CB35</f>
        <v>3</v>
      </c>
      <c r="H6" s="31">
        <f>'1次星取'!CC35</f>
        <v>0</v>
      </c>
      <c r="I6" s="31">
        <f>'1次星取'!CD35</f>
        <v>16</v>
      </c>
      <c r="J6" s="31">
        <f>'1次星取'!CD35</f>
        <v>16</v>
      </c>
      <c r="K6" s="31">
        <f>'1次星取'!CE35</f>
        <v>14</v>
      </c>
      <c r="L6" s="31"/>
      <c r="M6" s="335">
        <f>'1次星取'!CG35</f>
        <v>1.1428571428571428</v>
      </c>
      <c r="N6" s="224">
        <f>'1次星取'!CI35</f>
        <v>642</v>
      </c>
      <c r="O6" s="224">
        <f>'1次星取'!CJ35</f>
        <v>634</v>
      </c>
      <c r="P6" s="303">
        <f>'1次星取'!CK35</f>
        <v>1.0126182965299684</v>
      </c>
    </row>
    <row r="7" spans="1:16" ht="13.5">
      <c r="A7" s="223">
        <f>'1次星取'!A11</f>
        <v>2</v>
      </c>
      <c r="B7" s="223" t="str">
        <f>'1次星取'!B11</f>
        <v>日本大</v>
      </c>
      <c r="C7" s="223"/>
      <c r="D7" s="31">
        <f>'1次星取'!BX14</f>
        <v>7</v>
      </c>
      <c r="E7" s="31">
        <f>'1次星取'!BY14</f>
        <v>13</v>
      </c>
      <c r="F7" s="31">
        <f>'1次星取'!CA14</f>
        <v>6</v>
      </c>
      <c r="G7" s="31">
        <f>'1次星取'!CB14</f>
        <v>1</v>
      </c>
      <c r="H7" s="31">
        <f>'1次星取'!CC14</f>
        <v>0</v>
      </c>
      <c r="I7" s="31">
        <f>'1次星取'!CD14</f>
        <v>19</v>
      </c>
      <c r="J7" s="31">
        <f>'1次星取'!CD14</f>
        <v>19</v>
      </c>
      <c r="K7" s="31">
        <f>'1次星取'!CE14</f>
        <v>7</v>
      </c>
      <c r="L7" s="31"/>
      <c r="M7" s="335">
        <f>'1次星取'!CG14</f>
        <v>2.7142857142857144</v>
      </c>
      <c r="N7" s="224">
        <f>'1次星取'!CI14</f>
        <v>626</v>
      </c>
      <c r="O7" s="224">
        <f>'1次星取'!CJ14</f>
        <v>534</v>
      </c>
      <c r="P7" s="303">
        <f>'1次星取'!CK14</f>
        <v>1.1722846441947565</v>
      </c>
    </row>
    <row r="8" spans="1:16" ht="13.5">
      <c r="A8" s="223">
        <f>'1次星取'!A18</f>
        <v>1</v>
      </c>
      <c r="B8" s="223" t="str">
        <f>'1次星取'!B18</f>
        <v>大東文化</v>
      </c>
      <c r="C8" s="223"/>
      <c r="D8" s="31">
        <f>'1次星取'!BX21</f>
        <v>7</v>
      </c>
      <c r="E8" s="31">
        <f>'1次星取'!BY21</f>
        <v>13</v>
      </c>
      <c r="F8" s="31">
        <f>'1次星取'!CA21</f>
        <v>6</v>
      </c>
      <c r="G8" s="31">
        <f>'1次星取'!CB21</f>
        <v>1</v>
      </c>
      <c r="H8" s="31">
        <f>'1次星取'!CC21</f>
        <v>0</v>
      </c>
      <c r="I8" s="31">
        <f>'1次星取'!CD21</f>
        <v>19</v>
      </c>
      <c r="J8" s="31">
        <f>'1次星取'!CD21</f>
        <v>19</v>
      </c>
      <c r="K8" s="31">
        <f>'1次星取'!CE21</f>
        <v>6</v>
      </c>
      <c r="L8" s="31"/>
      <c r="M8" s="335">
        <f>'1次星取'!CG21</f>
        <v>3.1666666666666665</v>
      </c>
      <c r="N8" s="224">
        <f>'1次星取'!CI21</f>
        <v>606</v>
      </c>
      <c r="O8" s="224">
        <f>'1次星取'!CJ21</f>
        <v>530</v>
      </c>
      <c r="P8" s="303">
        <f>'1次星取'!CK21</f>
        <v>1.1433962264150943</v>
      </c>
    </row>
    <row r="9" spans="1:16" ht="13.5">
      <c r="A9" s="223">
        <f>'1次星取'!A25</f>
        <v>6</v>
      </c>
      <c r="B9" s="223" t="str">
        <f>'1次星取'!B25</f>
        <v>桜美林</v>
      </c>
      <c r="C9" s="223"/>
      <c r="D9" s="31">
        <f>'1次星取'!BX28</f>
        <v>7</v>
      </c>
      <c r="E9" s="31">
        <f>'1次星取'!BY28</f>
        <v>9</v>
      </c>
      <c r="F9" s="31">
        <f>'1次星取'!CA28</f>
        <v>2</v>
      </c>
      <c r="G9" s="31">
        <f>'1次星取'!CB28</f>
        <v>5</v>
      </c>
      <c r="H9" s="31">
        <f>'1次星取'!CC28</f>
        <v>0</v>
      </c>
      <c r="I9" s="31">
        <f>'1次星取'!CD28</f>
        <v>13</v>
      </c>
      <c r="J9" s="31">
        <f>'1次星取'!CD28</f>
        <v>13</v>
      </c>
      <c r="K9" s="31">
        <f>'1次星取'!CE28</f>
        <v>16</v>
      </c>
      <c r="L9" s="31"/>
      <c r="M9" s="335">
        <f>'1次星取'!CG28</f>
        <v>0.8125</v>
      </c>
      <c r="N9" s="224">
        <f>'1次星取'!CI28</f>
        <v>618</v>
      </c>
      <c r="O9" s="224">
        <f>'1次星取'!CJ28</f>
        <v>629</v>
      </c>
      <c r="P9" s="303">
        <f>'1次星取'!CK28</f>
        <v>0.9825119236883942</v>
      </c>
    </row>
    <row r="10" spans="1:16" ht="13.5">
      <c r="A10" s="223">
        <f>'1次星取'!A39</f>
        <v>7</v>
      </c>
      <c r="B10" s="223" t="str">
        <f>'1次星取'!B39</f>
        <v>白鷗大</v>
      </c>
      <c r="C10" s="223"/>
      <c r="D10" s="31">
        <f>'1次星取'!BX42</f>
        <v>7</v>
      </c>
      <c r="E10" s="31">
        <f>'1次星取'!BY42</f>
        <v>9</v>
      </c>
      <c r="F10" s="31">
        <f>'1次星取'!CA42</f>
        <v>2</v>
      </c>
      <c r="G10" s="31">
        <f>'1次星取'!CB42</f>
        <v>5</v>
      </c>
      <c r="H10" s="31">
        <f>'1次星取'!CC42</f>
        <v>0</v>
      </c>
      <c r="I10" s="31">
        <f>'1次星取'!CD42</f>
        <v>9</v>
      </c>
      <c r="J10" s="31">
        <f>'1次星取'!CD42</f>
        <v>9</v>
      </c>
      <c r="K10" s="31">
        <f>'1次星取'!CE42</f>
        <v>17</v>
      </c>
      <c r="L10" s="31"/>
      <c r="M10" s="335">
        <f>'1次星取'!CG42</f>
        <v>0.5294117647058824</v>
      </c>
      <c r="N10" s="224">
        <f>'1次星取'!CI42</f>
        <v>571</v>
      </c>
      <c r="O10" s="224">
        <f>'1次星取'!CJ42</f>
        <v>612</v>
      </c>
      <c r="P10" s="303">
        <f>'1次星取'!CK42</f>
        <v>0.9330065359477124</v>
      </c>
    </row>
    <row r="11" spans="1:16" ht="13.5">
      <c r="A11" s="223">
        <f>'1次星取'!A53</f>
        <v>5</v>
      </c>
      <c r="B11" s="223" t="str">
        <f>'1次星取'!B53</f>
        <v>江戸川</v>
      </c>
      <c r="C11" s="223"/>
      <c r="D11" s="31">
        <f>'1次星取'!BX56</f>
        <v>7</v>
      </c>
      <c r="E11" s="31">
        <f>'1次星取'!BY56</f>
        <v>10</v>
      </c>
      <c r="F11" s="31">
        <f>'1次星取'!CA56</f>
        <v>3</v>
      </c>
      <c r="G11" s="31">
        <f>'1次星取'!CB56</f>
        <v>4</v>
      </c>
      <c r="H11" s="31">
        <f>'1次星取'!CC56</f>
        <v>0</v>
      </c>
      <c r="I11" s="31">
        <f>'1次星取'!CD56</f>
        <v>11</v>
      </c>
      <c r="J11" s="31">
        <f>'1次星取'!CD56</f>
        <v>11</v>
      </c>
      <c r="K11" s="31">
        <f>'1次星取'!CE56</f>
        <v>16</v>
      </c>
      <c r="L11" s="31"/>
      <c r="M11" s="335">
        <f>'1次星取'!CG56</f>
        <v>0.6875</v>
      </c>
      <c r="N11" s="224">
        <f>'1次星取'!CI56</f>
        <v>598</v>
      </c>
      <c r="O11" s="224">
        <f>'1次星取'!CJ56</f>
        <v>617</v>
      </c>
      <c r="P11" s="303">
        <f>'1次星取'!CK56</f>
        <v>0.9692058346839546</v>
      </c>
    </row>
    <row r="12" spans="1:16" ht="13.5">
      <c r="A12" s="223">
        <f>'1次星取'!A46</f>
        <v>8</v>
      </c>
      <c r="B12" s="223" t="str">
        <f>'1次星取'!B46</f>
        <v>神奈川</v>
      </c>
      <c r="C12" s="223"/>
      <c r="D12" s="31">
        <f>'1次星取'!BX49</f>
        <v>7</v>
      </c>
      <c r="E12" s="31">
        <f>'1次星取'!BY49</f>
        <v>8</v>
      </c>
      <c r="F12" s="31">
        <f>'1次星取'!CA49</f>
        <v>1</v>
      </c>
      <c r="G12" s="31">
        <f>'1次星取'!CB49</f>
        <v>6</v>
      </c>
      <c r="H12" s="31">
        <f>'1次星取'!CC49</f>
        <v>0</v>
      </c>
      <c r="I12" s="31">
        <f>'1次星取'!CD49</f>
        <v>9</v>
      </c>
      <c r="J12" s="31">
        <f>'1次星取'!CD49</f>
        <v>9</v>
      </c>
      <c r="K12" s="31">
        <f>'1次星取'!CE49</f>
        <v>20</v>
      </c>
      <c r="L12" s="31"/>
      <c r="M12" s="335">
        <f>'1次星取'!CG49</f>
        <v>0.45</v>
      </c>
      <c r="N12" s="224">
        <f>'1次星取'!CI49</f>
        <v>597</v>
      </c>
      <c r="O12" s="224">
        <f>'1次星取'!CJ49</f>
        <v>680</v>
      </c>
      <c r="P12" s="303">
        <f>'1次星取'!CK49</f>
        <v>0.8779411764705882</v>
      </c>
    </row>
    <row r="13" ht="13.5">
      <c r="L13"/>
    </row>
    <row r="14" ht="15" thickBot="1">
      <c r="L14"/>
    </row>
    <row r="15" spans="1:14" ht="15" thickBot="1">
      <c r="A15" s="304" t="s">
        <v>56</v>
      </c>
      <c r="B15" s="304"/>
      <c r="C15" s="305"/>
      <c r="D15" s="305"/>
      <c r="E15" s="305"/>
      <c r="F15" s="305"/>
      <c r="G15" s="305"/>
      <c r="H15" s="305"/>
      <c r="I15" s="305"/>
      <c r="J15" s="305"/>
      <c r="K15" s="305"/>
      <c r="L15" s="305"/>
      <c r="M15" s="337"/>
      <c r="N15" s="422" t="s">
        <v>75</v>
      </c>
    </row>
    <row r="16" spans="1:23" ht="13.5">
      <c r="A16" s="256" t="s">
        <v>11</v>
      </c>
      <c r="B16" s="257" t="s">
        <v>19</v>
      </c>
      <c r="C16" s="23"/>
      <c r="D16" s="23" t="s">
        <v>0</v>
      </c>
      <c r="E16" s="23" t="s">
        <v>57</v>
      </c>
      <c r="F16" s="22" t="s">
        <v>2</v>
      </c>
      <c r="G16" s="22" t="s">
        <v>3</v>
      </c>
      <c r="H16" s="22" t="s">
        <v>1</v>
      </c>
      <c r="I16" s="22" t="s">
        <v>58</v>
      </c>
      <c r="J16" s="22" t="s">
        <v>4</v>
      </c>
      <c r="K16" s="22" t="s">
        <v>5</v>
      </c>
      <c r="L16" s="22" t="s">
        <v>59</v>
      </c>
      <c r="M16" s="338" t="s">
        <v>9</v>
      </c>
      <c r="N16" s="423"/>
      <c r="R16" s="260"/>
      <c r="S16" s="254" t="s">
        <v>0</v>
      </c>
      <c r="T16" s="261" t="s">
        <v>60</v>
      </c>
      <c r="U16" s="261" t="s">
        <v>61</v>
      </c>
      <c r="V16" s="254" t="s">
        <v>4</v>
      </c>
      <c r="W16" s="255" t="s">
        <v>5</v>
      </c>
    </row>
    <row r="17" spans="1:23" ht="13.5">
      <c r="A17" s="256">
        <f aca="true" t="shared" si="0" ref="A17:A24">RANK(C17,$C$17:$C$24,1)</f>
        <v>4</v>
      </c>
      <c r="B17" s="257" t="str">
        <f>'１次入力'!B2</f>
        <v>都留文科</v>
      </c>
      <c r="C17" s="23">
        <f aca="true" t="shared" si="1" ref="C17:C24">I17*10+L17</f>
        <v>34</v>
      </c>
      <c r="D17" s="224">
        <f aca="true" t="shared" si="2" ref="D17:D24">F17+G17</f>
        <v>7</v>
      </c>
      <c r="E17" s="224">
        <f aca="true" t="shared" si="3" ref="E17:E24">7-D17</f>
        <v>0</v>
      </c>
      <c r="F17" s="224">
        <f>$T$17+'1次星取'!$CA$7</f>
        <v>4</v>
      </c>
      <c r="G17" s="224">
        <f>$U$17+'1次星取'!$CB$7</f>
        <v>3</v>
      </c>
      <c r="H17" s="265">
        <f>($T$17*2)+$U$17+'1次星取'!$BY$7</f>
        <v>11</v>
      </c>
      <c r="I17" s="23">
        <f aca="true" t="shared" si="4" ref="I17:I24">RANK(H17,$H$17:$H$24,0)</f>
        <v>3</v>
      </c>
      <c r="J17" s="298">
        <f>$V$17+'1次星取'!CD7</f>
        <v>13</v>
      </c>
      <c r="K17" s="298">
        <f>$W$17+'1次星取'!CE7</f>
        <v>13</v>
      </c>
      <c r="L17" s="23">
        <f aca="true" t="shared" si="5" ref="L17:L24">RANK(M17,$M$17:$M$24,0)</f>
        <v>4</v>
      </c>
      <c r="M17" s="339">
        <f aca="true" t="shared" si="6" ref="M17:M24">IF(ISERROR(J17/K17),100,(J17/K17))</f>
        <v>1</v>
      </c>
      <c r="N17" s="320">
        <f>'1次星取'!CI7-'1次星取'!CJ7</f>
        <v>-22</v>
      </c>
      <c r="R17" s="262" t="str">
        <f>'１次入力'!B2</f>
        <v>都留文科</v>
      </c>
      <c r="S17" s="22">
        <f aca="true" t="shared" si="7" ref="S17:S24">SUM(T17:U17)</f>
        <v>0</v>
      </c>
      <c r="T17" s="22">
        <f>COUNTIF($J$27:$J$50,'１次入力'!B2)</f>
        <v>0</v>
      </c>
      <c r="U17" s="22">
        <f>COUNTIF($K$27:$K$50,'１次入力'!B2)</f>
        <v>0</v>
      </c>
      <c r="V17" s="263">
        <f>AD51</f>
        <v>0</v>
      </c>
      <c r="W17" s="264">
        <f>AE51</f>
        <v>0</v>
      </c>
    </row>
    <row r="18" spans="1:23" ht="13.5">
      <c r="A18" s="256">
        <f t="shared" si="0"/>
        <v>1</v>
      </c>
      <c r="B18" s="257" t="str">
        <f>'１次入力'!B4</f>
        <v>大東文化</v>
      </c>
      <c r="C18" s="23">
        <f t="shared" si="1"/>
        <v>11</v>
      </c>
      <c r="D18" s="224">
        <f t="shared" si="2"/>
        <v>7</v>
      </c>
      <c r="E18" s="224">
        <f t="shared" si="3"/>
        <v>0</v>
      </c>
      <c r="F18" s="224">
        <f>$T$19+'1次星取'!$CA$21</f>
        <v>6</v>
      </c>
      <c r="G18" s="224">
        <f>$U$19+'1次星取'!$CB$21</f>
        <v>1</v>
      </c>
      <c r="H18" s="265">
        <f>($T$19*2)+$U$19+'1次星取'!$BY$21</f>
        <v>13</v>
      </c>
      <c r="I18" s="23">
        <f t="shared" si="4"/>
        <v>1</v>
      </c>
      <c r="J18" s="224">
        <f>$V$19+'1次星取'!CD21</f>
        <v>19</v>
      </c>
      <c r="K18" s="298">
        <f>$W$19+'1次星取'!CE21</f>
        <v>6</v>
      </c>
      <c r="L18" s="23">
        <f t="shared" si="5"/>
        <v>1</v>
      </c>
      <c r="M18" s="339">
        <f t="shared" si="6"/>
        <v>3.1666666666666665</v>
      </c>
      <c r="N18" s="320">
        <f>'1次星取'!CI21-'1次星取'!CJ21</f>
        <v>76</v>
      </c>
      <c r="R18" s="262" t="str">
        <f>'１次入力'!B3</f>
        <v>日本大</v>
      </c>
      <c r="S18" s="22">
        <f t="shared" si="7"/>
        <v>0</v>
      </c>
      <c r="T18" s="22">
        <f>COUNTIF($J$27:$J$50,'１次入力'!B3)</f>
        <v>0</v>
      </c>
      <c r="U18" s="22">
        <f>COUNTIF($K$27:$K$50,'１次入力'!B3)</f>
        <v>0</v>
      </c>
      <c r="V18" s="263">
        <f>AF51</f>
        <v>0</v>
      </c>
      <c r="W18" s="264">
        <f>AG51</f>
        <v>0</v>
      </c>
    </row>
    <row r="19" spans="1:23" ht="13.5">
      <c r="A19" s="256">
        <f t="shared" si="0"/>
        <v>3</v>
      </c>
      <c r="B19" s="257" t="str">
        <f>'１次入力'!B6</f>
        <v>敬愛大</v>
      </c>
      <c r="C19" s="23">
        <f t="shared" si="1"/>
        <v>33</v>
      </c>
      <c r="D19" s="224">
        <f t="shared" si="2"/>
        <v>7</v>
      </c>
      <c r="E19" s="224">
        <f t="shared" si="3"/>
        <v>0</v>
      </c>
      <c r="F19" s="224">
        <f>$T$21+'1次星取'!$CA$35</f>
        <v>4</v>
      </c>
      <c r="G19" s="224">
        <f>$U$21+'1次星取'!$CB$35</f>
        <v>3</v>
      </c>
      <c r="H19" s="265">
        <f>($T$21*2)+$U$21+'1次星取'!$BY$35</f>
        <v>11</v>
      </c>
      <c r="I19" s="23">
        <f t="shared" si="4"/>
        <v>3</v>
      </c>
      <c r="J19" s="298">
        <f>$V$21+'1次星取'!CD35</f>
        <v>16</v>
      </c>
      <c r="K19" s="298">
        <f>$W$21+'1次星取'!CE35</f>
        <v>14</v>
      </c>
      <c r="L19" s="23">
        <f t="shared" si="5"/>
        <v>3</v>
      </c>
      <c r="M19" s="339">
        <f t="shared" si="6"/>
        <v>1.1428571428571428</v>
      </c>
      <c r="N19" s="320">
        <f>'1次星取'!CI35-'1次星取'!CJ35</f>
        <v>8</v>
      </c>
      <c r="R19" s="262" t="str">
        <f>'１次入力'!B4</f>
        <v>大東文化</v>
      </c>
      <c r="S19" s="22">
        <f t="shared" si="7"/>
        <v>0</v>
      </c>
      <c r="T19" s="22">
        <f>COUNTIF($J$27:$J$50,'１次入力'!B4)</f>
        <v>0</v>
      </c>
      <c r="U19" s="22">
        <f>COUNTIF($K$27:$K$50,'１次入力'!B4)</f>
        <v>0</v>
      </c>
      <c r="V19" s="265">
        <f>AH51</f>
        <v>0</v>
      </c>
      <c r="W19" s="266">
        <f>AI51</f>
        <v>0</v>
      </c>
    </row>
    <row r="20" spans="1:23" ht="13.5">
      <c r="A20" s="256">
        <f t="shared" si="0"/>
        <v>6</v>
      </c>
      <c r="B20" s="257" t="str">
        <f>'１次入力'!B5</f>
        <v>桜美林</v>
      </c>
      <c r="C20" s="23">
        <f t="shared" si="1"/>
        <v>65</v>
      </c>
      <c r="D20" s="224">
        <f t="shared" si="2"/>
        <v>7</v>
      </c>
      <c r="E20" s="224">
        <f t="shared" si="3"/>
        <v>0</v>
      </c>
      <c r="F20" s="224">
        <f>$T$20+'1次星取'!$CA$28</f>
        <v>2</v>
      </c>
      <c r="G20" s="224">
        <f>$U$20+'1次星取'!$CB$28</f>
        <v>5</v>
      </c>
      <c r="H20" s="265">
        <f>($T$20*2)+$U$20+'1次星取'!$BY$28</f>
        <v>9</v>
      </c>
      <c r="I20" s="23">
        <f t="shared" si="4"/>
        <v>6</v>
      </c>
      <c r="J20" s="298">
        <f>$V$20+'1次星取'!CD28</f>
        <v>13</v>
      </c>
      <c r="K20" s="298">
        <f>$W$20+'1次星取'!CE28</f>
        <v>16</v>
      </c>
      <c r="L20" s="23">
        <f t="shared" si="5"/>
        <v>5</v>
      </c>
      <c r="M20" s="339">
        <f t="shared" si="6"/>
        <v>0.8125</v>
      </c>
      <c r="N20" s="320">
        <f>'1次星取'!CI28-'1次星取'!CJ28</f>
        <v>-11</v>
      </c>
      <c r="R20" s="262" t="str">
        <f>'１次入力'!B5</f>
        <v>桜美林</v>
      </c>
      <c r="S20" s="22">
        <f t="shared" si="7"/>
        <v>0</v>
      </c>
      <c r="T20" s="22">
        <f>COUNTIF($J$27:$J$50,'１次入力'!B5)</f>
        <v>0</v>
      </c>
      <c r="U20" s="22">
        <f>COUNTIF($K$27:$K$50,'１次入力'!B5)</f>
        <v>0</v>
      </c>
      <c r="V20" s="263">
        <f>AJ51</f>
        <v>0</v>
      </c>
      <c r="W20" s="264">
        <f>AK51</f>
        <v>0</v>
      </c>
    </row>
    <row r="21" spans="1:23" ht="13.5">
      <c r="A21" s="256">
        <f t="shared" si="0"/>
        <v>8</v>
      </c>
      <c r="B21" s="257" t="str">
        <f>'１次入力'!B8</f>
        <v>神奈川</v>
      </c>
      <c r="C21" s="23">
        <f t="shared" si="1"/>
        <v>88</v>
      </c>
      <c r="D21" s="224">
        <f t="shared" si="2"/>
        <v>7</v>
      </c>
      <c r="E21" s="224">
        <f t="shared" si="3"/>
        <v>0</v>
      </c>
      <c r="F21" s="224">
        <f>$T$23+'1次星取'!$CA$49</f>
        <v>1</v>
      </c>
      <c r="G21" s="224">
        <f>$U$23+'1次星取'!$CB$49</f>
        <v>6</v>
      </c>
      <c r="H21" s="265">
        <f>($T$23*2)+$U$23+'1次星取'!$BY$49</f>
        <v>8</v>
      </c>
      <c r="I21" s="23">
        <f t="shared" si="4"/>
        <v>8</v>
      </c>
      <c r="J21" s="298">
        <f>$V$23+'1次星取'!CD49</f>
        <v>9</v>
      </c>
      <c r="K21" s="298">
        <f>$W$23+'1次星取'!CE49</f>
        <v>20</v>
      </c>
      <c r="L21" s="23">
        <f t="shared" si="5"/>
        <v>8</v>
      </c>
      <c r="M21" s="339">
        <f t="shared" si="6"/>
        <v>0.45</v>
      </c>
      <c r="N21" s="320">
        <f>'1次星取'!CI49-'1次星取'!CJ49</f>
        <v>-83</v>
      </c>
      <c r="R21" s="262" t="str">
        <f>'１次入力'!B6</f>
        <v>敬愛大</v>
      </c>
      <c r="S21" s="22">
        <f t="shared" si="7"/>
        <v>0</v>
      </c>
      <c r="T21" s="22">
        <f>COUNTIF($J$27:$J$50,'１次入力'!B6)</f>
        <v>0</v>
      </c>
      <c r="U21" s="22">
        <f>COUNTIF($K$27:$K$50,'１次入力'!B6)</f>
        <v>0</v>
      </c>
      <c r="V21" s="263">
        <f>AL51</f>
        <v>0</v>
      </c>
      <c r="W21" s="264">
        <f>AM51</f>
        <v>0</v>
      </c>
    </row>
    <row r="22" spans="1:23" ht="13.5">
      <c r="A22" s="256">
        <f t="shared" si="0"/>
        <v>2</v>
      </c>
      <c r="B22" s="257" t="str">
        <f>'１次入力'!B3</f>
        <v>日本大</v>
      </c>
      <c r="C22" s="23">
        <f t="shared" si="1"/>
        <v>12</v>
      </c>
      <c r="D22" s="224">
        <f t="shared" si="2"/>
        <v>7</v>
      </c>
      <c r="E22" s="224">
        <f t="shared" si="3"/>
        <v>0</v>
      </c>
      <c r="F22" s="224">
        <f>$T$18+'1次星取'!$CA$14</f>
        <v>6</v>
      </c>
      <c r="G22" s="224">
        <f>$U$18+'1次星取'!$CB$14</f>
        <v>1</v>
      </c>
      <c r="H22" s="265">
        <f>($T$18*2)+$U$18+'1次星取'!$BY$14</f>
        <v>13</v>
      </c>
      <c r="I22" s="23">
        <f t="shared" si="4"/>
        <v>1</v>
      </c>
      <c r="J22" s="298">
        <f>$V$18+'1次星取'!CD14</f>
        <v>19</v>
      </c>
      <c r="K22" s="298">
        <f>$W$18+'1次星取'!CE14</f>
        <v>7</v>
      </c>
      <c r="L22" s="23">
        <f t="shared" si="5"/>
        <v>2</v>
      </c>
      <c r="M22" s="339">
        <f t="shared" si="6"/>
        <v>2.7142857142857144</v>
      </c>
      <c r="N22" s="320">
        <f>'1次星取'!CI14-'1次星取'!CJ14</f>
        <v>92</v>
      </c>
      <c r="R22" s="262" t="str">
        <f>'１次入力'!B7</f>
        <v>白鷗大</v>
      </c>
      <c r="S22" s="22">
        <f t="shared" si="7"/>
        <v>0</v>
      </c>
      <c r="T22" s="22">
        <f>COUNTIF($J$27:$J$50,'１次入力'!B7)</f>
        <v>0</v>
      </c>
      <c r="U22" s="22">
        <f>COUNTIF($K$27:$K$50,'１次入力'!B7)</f>
        <v>0</v>
      </c>
      <c r="V22" s="263">
        <f>AN51</f>
        <v>0</v>
      </c>
      <c r="W22" s="264">
        <f>AO51</f>
        <v>0</v>
      </c>
    </row>
    <row r="23" spans="1:23" ht="13.5">
      <c r="A23" s="256">
        <f t="shared" si="0"/>
        <v>5</v>
      </c>
      <c r="B23" s="257" t="str">
        <f>'１次入力'!B9</f>
        <v>江戸川</v>
      </c>
      <c r="C23" s="23">
        <f t="shared" si="1"/>
        <v>56</v>
      </c>
      <c r="D23" s="224">
        <f t="shared" si="2"/>
        <v>7</v>
      </c>
      <c r="E23" s="224">
        <f t="shared" si="3"/>
        <v>0</v>
      </c>
      <c r="F23" s="224">
        <f>$T$24+'1次星取'!$CA$56</f>
        <v>3</v>
      </c>
      <c r="G23" s="224">
        <f>$U$24+'1次星取'!$CB$56</f>
        <v>4</v>
      </c>
      <c r="H23" s="265">
        <f>($T$24*2)+$U$24+'1次星取'!$BY$56</f>
        <v>10</v>
      </c>
      <c r="I23" s="23">
        <f t="shared" si="4"/>
        <v>5</v>
      </c>
      <c r="J23" s="298">
        <f>$V$24+'1次星取'!CD56</f>
        <v>11</v>
      </c>
      <c r="K23" s="298">
        <f>$W$24+'1次星取'!CE56</f>
        <v>16</v>
      </c>
      <c r="L23" s="23">
        <f t="shared" si="5"/>
        <v>6</v>
      </c>
      <c r="M23" s="339">
        <f t="shared" si="6"/>
        <v>0.6875</v>
      </c>
      <c r="N23" s="320">
        <f>'1次星取'!CI56-'1次星取'!CJ56</f>
        <v>-19</v>
      </c>
      <c r="R23" s="262" t="str">
        <f>'１次入力'!B8</f>
        <v>神奈川</v>
      </c>
      <c r="S23" s="22">
        <f t="shared" si="7"/>
        <v>0</v>
      </c>
      <c r="T23" s="22">
        <f>COUNTIF($J$27:$J$50,'１次入力'!B8)</f>
        <v>0</v>
      </c>
      <c r="U23" s="22">
        <f>COUNTIF($K$27:$K$50,'１次入力'!B8)</f>
        <v>0</v>
      </c>
      <c r="V23" s="263">
        <f>AP51</f>
        <v>0</v>
      </c>
      <c r="W23" s="264">
        <f>AQ51</f>
        <v>0</v>
      </c>
    </row>
    <row r="24" spans="1:23" ht="15" thickBot="1">
      <c r="A24" s="300">
        <f t="shared" si="0"/>
        <v>7</v>
      </c>
      <c r="B24" s="297" t="str">
        <f>'１次入力'!B7</f>
        <v>白鷗大</v>
      </c>
      <c r="C24" s="258">
        <f t="shared" si="1"/>
        <v>67</v>
      </c>
      <c r="D24" s="259">
        <f t="shared" si="2"/>
        <v>7</v>
      </c>
      <c r="E24" s="259">
        <f t="shared" si="3"/>
        <v>0</v>
      </c>
      <c r="F24" s="259">
        <f>$T$22+'1次星取'!$CA$42</f>
        <v>2</v>
      </c>
      <c r="G24" s="259">
        <f>$U$22+'1次星取'!$CB$42</f>
        <v>5</v>
      </c>
      <c r="H24" s="301">
        <f>($T$22*2)+$U$22+'1次星取'!$BY$42</f>
        <v>9</v>
      </c>
      <c r="I24" s="258">
        <f t="shared" si="4"/>
        <v>6</v>
      </c>
      <c r="J24" s="299">
        <f>$V$22+'1次星取'!CD42</f>
        <v>9</v>
      </c>
      <c r="K24" s="299">
        <f>$W$22+'1次星取'!CE42</f>
        <v>17</v>
      </c>
      <c r="L24" s="258">
        <f t="shared" si="5"/>
        <v>7</v>
      </c>
      <c r="M24" s="340">
        <f t="shared" si="6"/>
        <v>0.5294117647058824</v>
      </c>
      <c r="N24" s="321">
        <f>'1次星取'!CI42-'1次星取'!CJ42</f>
        <v>-41</v>
      </c>
      <c r="R24" s="296" t="str">
        <f>'１次入力'!B9</f>
        <v>江戸川</v>
      </c>
      <c r="S24" s="267">
        <f t="shared" si="7"/>
        <v>0</v>
      </c>
      <c r="T24" s="267">
        <f>COUNTIF($J$27:$J$50,'１次入力'!B9)</f>
        <v>0</v>
      </c>
      <c r="U24" s="267">
        <f>COUNTIF($K$27:$K$50,'１次入力'!B9)</f>
        <v>0</v>
      </c>
      <c r="V24" s="268">
        <f>AR51</f>
        <v>0</v>
      </c>
      <c r="W24" s="269">
        <f>AS51</f>
        <v>0</v>
      </c>
    </row>
    <row r="25" ht="15" thickBot="1"/>
    <row r="26" spans="2:45" ht="15" thickBot="1">
      <c r="B26" s="270"/>
      <c r="C26" s="271"/>
      <c r="D26" s="418" t="s">
        <v>62</v>
      </c>
      <c r="E26" s="419"/>
      <c r="F26" s="419"/>
      <c r="G26" s="419"/>
      <c r="H26" s="420"/>
      <c r="I26" s="272"/>
      <c r="J26" s="273" t="s">
        <v>60</v>
      </c>
      <c r="K26" s="274" t="s">
        <v>61</v>
      </c>
      <c r="N26" s="20"/>
      <c r="O26" s="20"/>
      <c r="P26" s="20"/>
      <c r="Q26" s="20"/>
      <c r="R26" s="20"/>
      <c r="S26" s="20"/>
      <c r="T26" s="20"/>
      <c r="U26" s="20"/>
      <c r="V26" s="20"/>
      <c r="W26" s="20"/>
      <c r="X26" s="20"/>
      <c r="Y26" s="20"/>
      <c r="Z26" s="20"/>
      <c r="AA26" s="20"/>
      <c r="AB26" s="20"/>
      <c r="AC26" s="20"/>
      <c r="AD26" s="424" t="str">
        <f>'１次入力'!B2</f>
        <v>都留文科</v>
      </c>
      <c r="AE26" s="424"/>
      <c r="AF26" s="421" t="str">
        <f>'１次入力'!B3</f>
        <v>日本大</v>
      </c>
      <c r="AG26" s="421"/>
      <c r="AH26" s="421" t="str">
        <f>'１次入力'!B4</f>
        <v>大東文化</v>
      </c>
      <c r="AI26" s="421"/>
      <c r="AJ26" s="421" t="str">
        <f>'１次入力'!B5</f>
        <v>桜美林</v>
      </c>
      <c r="AK26" s="421"/>
      <c r="AL26" s="421" t="str">
        <f>'１次入力'!B6</f>
        <v>敬愛大</v>
      </c>
      <c r="AM26" s="421"/>
      <c r="AN26" s="421" t="str">
        <f>'１次入力'!B7</f>
        <v>白鷗大</v>
      </c>
      <c r="AO26" s="421"/>
      <c r="AP26" s="421" t="str">
        <f>'１次入力'!B8</f>
        <v>神奈川</v>
      </c>
      <c r="AQ26" s="421"/>
      <c r="AR26" s="421" t="str">
        <f>'１次入力'!B9</f>
        <v>江戸川</v>
      </c>
      <c r="AS26" s="421"/>
    </row>
    <row r="27" spans="2:45" ht="13.5">
      <c r="B27" s="415" t="s">
        <v>64</v>
      </c>
      <c r="C27" s="275"/>
      <c r="D27" s="261" t="str">
        <f>'１次入力'!B4</f>
        <v>大東文化</v>
      </c>
      <c r="E27" s="276"/>
      <c r="F27" s="254" t="s">
        <v>63</v>
      </c>
      <c r="G27" s="276"/>
      <c r="H27" s="254" t="str">
        <f>'１次入力'!B6</f>
        <v>敬愛大</v>
      </c>
      <c r="I27" s="254"/>
      <c r="J27" s="254">
        <f aca="true" t="shared" si="8" ref="J27:J38">IF(E27="","",IF(E27&lt;G27,H27,D27))</f>
      </c>
      <c r="K27" s="255">
        <f aca="true" t="shared" si="9" ref="K27:K38">IF(E27="","",IF(E27&lt;G27,D27,H27))</f>
      </c>
      <c r="N27" s="20"/>
      <c r="O27" s="20"/>
      <c r="P27" s="20"/>
      <c r="Q27" s="20"/>
      <c r="R27" s="20"/>
      <c r="S27" s="20"/>
      <c r="T27" s="20"/>
      <c r="U27" s="20"/>
      <c r="V27" s="20"/>
      <c r="W27" s="20"/>
      <c r="X27" s="20"/>
      <c r="Y27" s="20"/>
      <c r="Z27" s="20"/>
      <c r="AA27" s="20"/>
      <c r="AB27" s="20"/>
      <c r="AC27" s="20"/>
      <c r="AD27">
        <f>E28</f>
        <v>0</v>
      </c>
      <c r="AE27">
        <f>G28</f>
        <v>0</v>
      </c>
      <c r="AF27">
        <f>E30</f>
        <v>0</v>
      </c>
      <c r="AG27">
        <f>G30</f>
        <v>0</v>
      </c>
      <c r="AH27">
        <f>E27</f>
        <v>0</v>
      </c>
      <c r="AI27">
        <f>G27</f>
        <v>0</v>
      </c>
      <c r="AJ27">
        <f>E29</f>
        <v>0</v>
      </c>
      <c r="AK27">
        <f>G29</f>
        <v>0</v>
      </c>
      <c r="AL27">
        <f>G27</f>
        <v>0</v>
      </c>
      <c r="AM27">
        <f>E27</f>
        <v>0</v>
      </c>
      <c r="AN27">
        <f>G29</f>
        <v>0</v>
      </c>
      <c r="AO27">
        <f>E29</f>
        <v>0</v>
      </c>
      <c r="AP27">
        <f>G28</f>
        <v>0</v>
      </c>
      <c r="AQ27">
        <f>E28</f>
        <v>0</v>
      </c>
      <c r="AR27">
        <f>G30</f>
        <v>0</v>
      </c>
      <c r="AS27">
        <f>E30</f>
        <v>0</v>
      </c>
    </row>
    <row r="28" spans="2:29" ht="13.5">
      <c r="B28" s="416"/>
      <c r="C28" s="277"/>
      <c r="D28" s="23" t="str">
        <f>'１次入力'!B2</f>
        <v>都留文科</v>
      </c>
      <c r="E28" s="278"/>
      <c r="F28" s="22" t="s">
        <v>63</v>
      </c>
      <c r="G28" s="278"/>
      <c r="H28" s="22" t="str">
        <f>'１次入力'!B8</f>
        <v>神奈川</v>
      </c>
      <c r="I28" s="22"/>
      <c r="J28" s="22">
        <f t="shared" si="8"/>
      </c>
      <c r="K28" s="279">
        <f t="shared" si="9"/>
      </c>
      <c r="N28" s="20"/>
      <c r="O28" s="20"/>
      <c r="P28" s="20"/>
      <c r="Q28" s="20"/>
      <c r="R28" s="20"/>
      <c r="S28" s="20"/>
      <c r="T28" s="20"/>
      <c r="U28" s="20"/>
      <c r="V28" s="20"/>
      <c r="W28" s="20"/>
      <c r="X28" s="20"/>
      <c r="Y28" s="20"/>
      <c r="Z28" s="20"/>
      <c r="AA28" s="20"/>
      <c r="AB28" s="20"/>
      <c r="AC28" s="20"/>
    </row>
    <row r="29" spans="2:29" ht="13.5">
      <c r="B29" s="416"/>
      <c r="C29" s="277"/>
      <c r="D29" s="23" t="str">
        <f>'１次入力'!B5</f>
        <v>桜美林</v>
      </c>
      <c r="E29" s="278"/>
      <c r="F29" s="22" t="s">
        <v>63</v>
      </c>
      <c r="G29" s="278"/>
      <c r="H29" s="22" t="str">
        <f>'１次入力'!B7</f>
        <v>白鷗大</v>
      </c>
      <c r="I29" s="23"/>
      <c r="J29" s="22">
        <f t="shared" si="8"/>
      </c>
      <c r="K29" s="279">
        <f t="shared" si="9"/>
      </c>
      <c r="N29" s="20"/>
      <c r="O29" s="20"/>
      <c r="P29" s="20"/>
      <c r="Q29" s="20"/>
      <c r="R29" s="20"/>
      <c r="S29" s="20"/>
      <c r="T29" s="20"/>
      <c r="U29" s="20"/>
      <c r="V29" s="20"/>
      <c r="W29" s="20"/>
      <c r="X29" s="20"/>
      <c r="Y29" s="20"/>
      <c r="Z29" s="20"/>
      <c r="AA29" s="20"/>
      <c r="AB29" s="20"/>
      <c r="AC29" s="20"/>
    </row>
    <row r="30" spans="2:29" ht="15" thickBot="1">
      <c r="B30" s="417"/>
      <c r="C30" s="280"/>
      <c r="D30" s="258" t="str">
        <f>'１次入力'!B3</f>
        <v>日本大</v>
      </c>
      <c r="E30" s="281"/>
      <c r="F30" s="267" t="s">
        <v>63</v>
      </c>
      <c r="G30" s="281"/>
      <c r="H30" s="267" t="str">
        <f>'１次入力'!B9</f>
        <v>江戸川</v>
      </c>
      <c r="I30" s="258"/>
      <c r="J30" s="267">
        <f t="shared" si="8"/>
      </c>
      <c r="K30" s="282">
        <f t="shared" si="9"/>
      </c>
      <c r="N30" s="20"/>
      <c r="O30" s="20"/>
      <c r="P30" s="20"/>
      <c r="Q30" s="20"/>
      <c r="R30" s="20"/>
      <c r="S30" s="20"/>
      <c r="T30" s="20"/>
      <c r="U30" s="20"/>
      <c r="V30" s="20"/>
      <c r="W30" s="20"/>
      <c r="X30" s="20"/>
      <c r="Y30" s="20"/>
      <c r="Z30" s="20"/>
      <c r="AA30" s="20"/>
      <c r="AB30" s="20"/>
      <c r="AC30" s="20"/>
    </row>
    <row r="31" spans="2:45" ht="13.5">
      <c r="B31" s="415" t="s">
        <v>65</v>
      </c>
      <c r="C31" s="275"/>
      <c r="D31" s="261" t="str">
        <f>'１次入力'!B5</f>
        <v>桜美林</v>
      </c>
      <c r="E31" s="276"/>
      <c r="F31" s="254" t="s">
        <v>63</v>
      </c>
      <c r="G31" s="276"/>
      <c r="H31" s="254" t="str">
        <f>'１次入力'!B8</f>
        <v>神奈川</v>
      </c>
      <c r="I31" s="254"/>
      <c r="J31" s="254">
        <f t="shared" si="8"/>
      </c>
      <c r="K31" s="255">
        <f t="shared" si="9"/>
      </c>
      <c r="N31" s="20"/>
      <c r="O31" s="20"/>
      <c r="P31" s="20"/>
      <c r="Q31" s="20"/>
      <c r="R31" s="20"/>
      <c r="S31" s="20"/>
      <c r="T31" s="20"/>
      <c r="U31" s="20"/>
      <c r="V31" s="20"/>
      <c r="W31" s="20"/>
      <c r="X31" s="20"/>
      <c r="Y31" s="20"/>
      <c r="Z31" s="20"/>
      <c r="AA31" s="20"/>
      <c r="AB31" s="20"/>
      <c r="AC31" s="20"/>
      <c r="AD31">
        <f>E33</f>
        <v>0</v>
      </c>
      <c r="AE31">
        <f>G33</f>
        <v>0</v>
      </c>
      <c r="AF31">
        <f>E32</f>
        <v>0</v>
      </c>
      <c r="AG31">
        <f>G32</f>
        <v>0</v>
      </c>
      <c r="AH31">
        <f>E34</f>
        <v>0</v>
      </c>
      <c r="AI31">
        <f>G34</f>
        <v>0</v>
      </c>
      <c r="AJ31">
        <f>E31</f>
        <v>0</v>
      </c>
      <c r="AK31">
        <f>G31</f>
        <v>0</v>
      </c>
      <c r="AL31">
        <f>G32</f>
        <v>0</v>
      </c>
      <c r="AM31">
        <f>E32</f>
        <v>0</v>
      </c>
      <c r="AN31">
        <f>G33</f>
        <v>0</v>
      </c>
      <c r="AO31">
        <f>E33</f>
        <v>0</v>
      </c>
      <c r="AP31">
        <f>G31</f>
        <v>0</v>
      </c>
      <c r="AQ31">
        <f>E31</f>
        <v>0</v>
      </c>
      <c r="AR31">
        <f>G34</f>
        <v>0</v>
      </c>
      <c r="AS31">
        <f>E34</f>
        <v>0</v>
      </c>
    </row>
    <row r="32" spans="2:29" ht="13.5">
      <c r="B32" s="416"/>
      <c r="C32" s="277"/>
      <c r="D32" s="23" t="str">
        <f>'１次入力'!B3</f>
        <v>日本大</v>
      </c>
      <c r="E32" s="278"/>
      <c r="F32" s="22" t="s">
        <v>63</v>
      </c>
      <c r="G32" s="278"/>
      <c r="H32" s="22" t="str">
        <f>'１次入力'!B6</f>
        <v>敬愛大</v>
      </c>
      <c r="I32" s="22"/>
      <c r="J32" s="22">
        <f t="shared" si="8"/>
      </c>
      <c r="K32" s="279">
        <f t="shared" si="9"/>
      </c>
      <c r="N32" s="20"/>
      <c r="O32" s="20"/>
      <c r="P32" s="20"/>
      <c r="Q32" s="20"/>
      <c r="R32" s="20"/>
      <c r="S32" s="20"/>
      <c r="T32" s="20"/>
      <c r="U32" s="20"/>
      <c r="V32" s="20"/>
      <c r="W32" s="20"/>
      <c r="X32" s="20"/>
      <c r="Y32" s="20"/>
      <c r="Z32" s="20"/>
      <c r="AA32" s="20"/>
      <c r="AB32" s="20"/>
      <c r="AC32" s="20"/>
    </row>
    <row r="33" spans="2:29" ht="13.5">
      <c r="B33" s="416"/>
      <c r="C33" s="277"/>
      <c r="D33" s="23" t="str">
        <f>'１次入力'!B2</f>
        <v>都留文科</v>
      </c>
      <c r="E33" s="278"/>
      <c r="F33" s="22" t="s">
        <v>63</v>
      </c>
      <c r="G33" s="278"/>
      <c r="H33" s="22" t="str">
        <f>'１次入力'!B7</f>
        <v>白鷗大</v>
      </c>
      <c r="I33" s="23"/>
      <c r="J33" s="22">
        <f t="shared" si="8"/>
      </c>
      <c r="K33" s="279">
        <f t="shared" si="9"/>
      </c>
      <c r="N33" s="20"/>
      <c r="O33" s="20"/>
      <c r="P33" s="20"/>
      <c r="Q33" s="20"/>
      <c r="R33" s="20"/>
      <c r="S33" s="20"/>
      <c r="T33" s="20"/>
      <c r="U33" s="20"/>
      <c r="V33" s="20"/>
      <c r="W33" s="20"/>
      <c r="X33" s="20"/>
      <c r="Y33" s="20"/>
      <c r="Z33" s="20"/>
      <c r="AA33" s="20"/>
      <c r="AB33" s="20"/>
      <c r="AC33" s="20"/>
    </row>
    <row r="34" spans="2:29" ht="15" thickBot="1">
      <c r="B34" s="417"/>
      <c r="C34" s="280"/>
      <c r="D34" s="258" t="str">
        <f>'１次入力'!B4</f>
        <v>大東文化</v>
      </c>
      <c r="E34" s="281"/>
      <c r="F34" s="267" t="s">
        <v>63</v>
      </c>
      <c r="G34" s="281"/>
      <c r="H34" s="267" t="str">
        <f>'１次入力'!B9</f>
        <v>江戸川</v>
      </c>
      <c r="I34" s="258"/>
      <c r="J34" s="267">
        <f t="shared" si="8"/>
      </c>
      <c r="K34" s="282">
        <f t="shared" si="9"/>
      </c>
      <c r="N34" s="20"/>
      <c r="O34" s="20"/>
      <c r="P34" s="20"/>
      <c r="Q34" s="20"/>
      <c r="R34" s="20"/>
      <c r="S34" s="20"/>
      <c r="T34" s="20"/>
      <c r="U34" s="20"/>
      <c r="V34" s="20"/>
      <c r="W34" s="20"/>
      <c r="X34" s="20"/>
      <c r="Y34" s="20"/>
      <c r="Z34" s="20"/>
      <c r="AA34" s="20"/>
      <c r="AB34" s="20"/>
      <c r="AC34" s="20"/>
    </row>
    <row r="35" spans="2:45" ht="13.5">
      <c r="B35" s="415" t="s">
        <v>66</v>
      </c>
      <c r="C35" s="275"/>
      <c r="D35" s="261" t="str">
        <f>'１次入力'!B3</f>
        <v>日本大</v>
      </c>
      <c r="E35" s="276"/>
      <c r="F35" s="254" t="s">
        <v>63</v>
      </c>
      <c r="G35" s="276"/>
      <c r="H35" s="254" t="str">
        <f>'１次入力'!B7</f>
        <v>白鷗大</v>
      </c>
      <c r="I35" s="254"/>
      <c r="J35" s="254">
        <f t="shared" si="8"/>
      </c>
      <c r="K35" s="255">
        <f t="shared" si="9"/>
      </c>
      <c r="N35" s="20"/>
      <c r="O35" s="20"/>
      <c r="P35" s="20"/>
      <c r="Q35" s="20"/>
      <c r="R35" s="20"/>
      <c r="S35" s="20"/>
      <c r="T35" s="20"/>
      <c r="U35" s="20"/>
      <c r="V35" s="20"/>
      <c r="W35" s="20"/>
      <c r="X35" s="20"/>
      <c r="Y35" s="20"/>
      <c r="Z35" s="20"/>
      <c r="AA35" s="20"/>
      <c r="AB35" s="20"/>
      <c r="AC35" s="20"/>
      <c r="AD35">
        <f>E37</f>
        <v>0</v>
      </c>
      <c r="AE35">
        <f>G37</f>
        <v>0</v>
      </c>
      <c r="AF35">
        <f>E35</f>
        <v>0</v>
      </c>
      <c r="AG35">
        <f>G35</f>
        <v>0</v>
      </c>
      <c r="AH35">
        <f>E38</f>
        <v>0</v>
      </c>
      <c r="AI35">
        <f>G38</f>
        <v>0</v>
      </c>
      <c r="AJ35">
        <f>E36</f>
        <v>0</v>
      </c>
      <c r="AK35">
        <f>G36</f>
        <v>0</v>
      </c>
      <c r="AL35">
        <f>G37</f>
        <v>0</v>
      </c>
      <c r="AM35">
        <f>E37</f>
        <v>0</v>
      </c>
      <c r="AN35">
        <f>G35</f>
        <v>0</v>
      </c>
      <c r="AO35">
        <f>E35</f>
        <v>0</v>
      </c>
      <c r="AP35">
        <f>G38</f>
        <v>0</v>
      </c>
      <c r="AQ35">
        <f>E38</f>
        <v>0</v>
      </c>
      <c r="AR35">
        <f>G36</f>
        <v>0</v>
      </c>
      <c r="AS35">
        <f>E36</f>
        <v>0</v>
      </c>
    </row>
    <row r="36" spans="2:29" ht="13.5">
      <c r="B36" s="416"/>
      <c r="C36" s="277"/>
      <c r="D36" s="23" t="str">
        <f>'１次入力'!B5</f>
        <v>桜美林</v>
      </c>
      <c r="E36" s="278"/>
      <c r="F36" s="22" t="s">
        <v>63</v>
      </c>
      <c r="G36" s="278"/>
      <c r="H36" s="22" t="str">
        <f>'１次入力'!B9</f>
        <v>江戸川</v>
      </c>
      <c r="I36" s="22"/>
      <c r="J36" s="22">
        <f t="shared" si="8"/>
      </c>
      <c r="K36" s="279">
        <f t="shared" si="9"/>
      </c>
      <c r="N36" s="20"/>
      <c r="O36" s="20"/>
      <c r="P36" s="20"/>
      <c r="Q36" s="20"/>
      <c r="R36" s="20"/>
      <c r="S36" s="20"/>
      <c r="T36" s="20"/>
      <c r="U36" s="20"/>
      <c r="V36" s="20"/>
      <c r="W36" s="20"/>
      <c r="X36" s="20"/>
      <c r="Y36" s="20"/>
      <c r="Z36" s="20"/>
      <c r="AA36" s="20"/>
      <c r="AB36" s="20"/>
      <c r="AC36" s="20"/>
    </row>
    <row r="37" spans="2:29" ht="13.5">
      <c r="B37" s="416"/>
      <c r="C37" s="277"/>
      <c r="D37" s="23" t="str">
        <f>'１次入力'!B2</f>
        <v>都留文科</v>
      </c>
      <c r="E37" s="278"/>
      <c r="F37" s="22" t="s">
        <v>63</v>
      </c>
      <c r="G37" s="278"/>
      <c r="H37" s="22" t="str">
        <f>'１次入力'!B6</f>
        <v>敬愛大</v>
      </c>
      <c r="I37" s="22"/>
      <c r="J37" s="22">
        <f t="shared" si="8"/>
      </c>
      <c r="K37" s="279">
        <f t="shared" si="9"/>
      </c>
      <c r="N37" s="20"/>
      <c r="O37" s="20"/>
      <c r="P37" s="20"/>
      <c r="Q37" s="20"/>
      <c r="R37" s="20"/>
      <c r="S37" s="20"/>
      <c r="T37" s="20"/>
      <c r="U37" s="20"/>
      <c r="V37" s="20"/>
      <c r="W37" s="20"/>
      <c r="X37" s="20"/>
      <c r="Y37" s="20"/>
      <c r="Z37" s="20"/>
      <c r="AA37" s="20"/>
      <c r="AB37" s="20"/>
      <c r="AC37" s="20"/>
    </row>
    <row r="38" spans="2:29" ht="15" thickBot="1">
      <c r="B38" s="417"/>
      <c r="C38" s="283"/>
      <c r="D38" s="284" t="str">
        <f>'１次入力'!B4</f>
        <v>大東文化</v>
      </c>
      <c r="E38" s="285"/>
      <c r="F38" s="286" t="s">
        <v>63</v>
      </c>
      <c r="G38" s="285"/>
      <c r="H38" s="286" t="str">
        <f>'１次入力'!B8</f>
        <v>神奈川</v>
      </c>
      <c r="I38" s="286"/>
      <c r="J38" s="286">
        <f t="shared" si="8"/>
      </c>
      <c r="K38" s="287">
        <f t="shared" si="9"/>
      </c>
      <c r="N38" s="20"/>
      <c r="O38" s="20"/>
      <c r="P38" s="20"/>
      <c r="Q38" s="20"/>
      <c r="R38" s="20"/>
      <c r="S38" s="20"/>
      <c r="T38" s="20"/>
      <c r="U38" s="20"/>
      <c r="V38" s="20"/>
      <c r="W38" s="20"/>
      <c r="X38" s="20"/>
      <c r="Y38" s="20"/>
      <c r="Z38" s="20"/>
      <c r="AA38" s="20"/>
      <c r="AB38" s="20"/>
      <c r="AC38" s="20"/>
    </row>
    <row r="39" spans="2:45" ht="13.5">
      <c r="B39" s="415" t="s">
        <v>67</v>
      </c>
      <c r="C39" s="288"/>
      <c r="D39" s="289" t="str">
        <f>'１次入力'!B6</f>
        <v>敬愛大</v>
      </c>
      <c r="E39" s="290"/>
      <c r="F39" s="291" t="s">
        <v>63</v>
      </c>
      <c r="G39" s="290"/>
      <c r="H39" s="291" t="str">
        <f>'１次入力'!B9</f>
        <v>江戸川</v>
      </c>
      <c r="I39" s="291"/>
      <c r="J39" s="291">
        <f>IF(E39="","",IF(E39&lt;G39,H39,D39))</f>
      </c>
      <c r="K39" s="292">
        <f>IF(E39="","",IF(E39&lt;G39,D39,H39))</f>
      </c>
      <c r="N39" s="20"/>
      <c r="O39" s="20"/>
      <c r="P39" s="20"/>
      <c r="Q39" s="20"/>
      <c r="R39" s="20"/>
      <c r="S39" s="20"/>
      <c r="T39" s="20"/>
      <c r="U39" s="20"/>
      <c r="V39" s="20"/>
      <c r="W39" s="20"/>
      <c r="X39" s="20"/>
      <c r="Y39" s="20"/>
      <c r="Z39" s="20"/>
      <c r="AA39" s="20"/>
      <c r="AB39" s="20"/>
      <c r="AC39" s="20"/>
      <c r="AD39">
        <f>E40</f>
        <v>0</v>
      </c>
      <c r="AE39">
        <f>G40</f>
        <v>0</v>
      </c>
      <c r="AF39">
        <f>E41</f>
        <v>0</v>
      </c>
      <c r="AG39">
        <f>G41</f>
        <v>0</v>
      </c>
      <c r="AH39">
        <f>G41</f>
        <v>0</v>
      </c>
      <c r="AI39">
        <f>E41</f>
        <v>0</v>
      </c>
      <c r="AJ39">
        <f>G40</f>
        <v>0</v>
      </c>
      <c r="AK39">
        <f>E40</f>
        <v>0</v>
      </c>
      <c r="AL39">
        <f>E39</f>
        <v>0</v>
      </c>
      <c r="AM39">
        <f>G39</f>
        <v>0</v>
      </c>
      <c r="AN39">
        <f>E42</f>
        <v>0</v>
      </c>
      <c r="AO39">
        <f>G42</f>
        <v>0</v>
      </c>
      <c r="AP39">
        <f>G42</f>
        <v>0</v>
      </c>
      <c r="AQ39">
        <f>E42</f>
        <v>0</v>
      </c>
      <c r="AR39">
        <f>G39</f>
        <v>0</v>
      </c>
      <c r="AS39">
        <f>E39</f>
        <v>0</v>
      </c>
    </row>
    <row r="40" spans="2:29" ht="13.5">
      <c r="B40" s="416"/>
      <c r="C40" s="293"/>
      <c r="D40" s="23" t="str">
        <f>'１次入力'!B2</f>
        <v>都留文科</v>
      </c>
      <c r="E40" s="278"/>
      <c r="F40" s="22" t="s">
        <v>63</v>
      </c>
      <c r="G40" s="278"/>
      <c r="H40" s="22" t="str">
        <f>'１次入力'!B5</f>
        <v>桜美林</v>
      </c>
      <c r="I40" s="22"/>
      <c r="J40" s="22">
        <f aca="true" t="shared" si="10" ref="J40:J50">IF(E40="","",IF(E40&lt;G40,H40,D40))</f>
      </c>
      <c r="K40" s="279">
        <f aca="true" t="shared" si="11" ref="K40:K50">IF(E40="","",IF(E40&lt;G40,D40,H40))</f>
      </c>
      <c r="N40" s="20"/>
      <c r="O40" s="20"/>
      <c r="P40" s="20"/>
      <c r="Q40" s="20"/>
      <c r="R40" s="20"/>
      <c r="S40" s="20"/>
      <c r="T40" s="20"/>
      <c r="U40" s="20"/>
      <c r="V40" s="20"/>
      <c r="W40" s="20"/>
      <c r="X40" s="20"/>
      <c r="Y40" s="20"/>
      <c r="Z40" s="20"/>
      <c r="AA40" s="20"/>
      <c r="AB40" s="20"/>
      <c r="AC40" s="20"/>
    </row>
    <row r="41" spans="2:29" ht="13.5">
      <c r="B41" s="416"/>
      <c r="C41" s="293"/>
      <c r="D41" s="23" t="str">
        <f>'１次入力'!B3</f>
        <v>日本大</v>
      </c>
      <c r="E41" s="278"/>
      <c r="F41" s="22" t="s">
        <v>63</v>
      </c>
      <c r="G41" s="278"/>
      <c r="H41" s="22" t="str">
        <f>'１次入力'!B4</f>
        <v>大東文化</v>
      </c>
      <c r="I41" s="22"/>
      <c r="J41" s="22">
        <f t="shared" si="10"/>
      </c>
      <c r="K41" s="279">
        <f t="shared" si="11"/>
      </c>
      <c r="N41" s="20"/>
      <c r="O41" s="20"/>
      <c r="P41" s="20"/>
      <c r="Q41" s="20"/>
      <c r="R41" s="20"/>
      <c r="S41" s="20"/>
      <c r="T41" s="20"/>
      <c r="U41" s="20"/>
      <c r="V41" s="20"/>
      <c r="W41" s="20"/>
      <c r="X41" s="20"/>
      <c r="Y41" s="20"/>
      <c r="Z41" s="20"/>
      <c r="AA41" s="20"/>
      <c r="AB41" s="20"/>
      <c r="AC41" s="20"/>
    </row>
    <row r="42" spans="2:29" ht="15" thickBot="1">
      <c r="B42" s="417"/>
      <c r="C42" s="294"/>
      <c r="D42" s="258" t="str">
        <f>'１次入力'!B7</f>
        <v>白鷗大</v>
      </c>
      <c r="E42" s="281"/>
      <c r="F42" s="267" t="s">
        <v>63</v>
      </c>
      <c r="G42" s="281"/>
      <c r="H42" s="267" t="str">
        <f>'１次入力'!B8</f>
        <v>神奈川</v>
      </c>
      <c r="I42" s="267"/>
      <c r="J42" s="267">
        <f t="shared" si="10"/>
      </c>
      <c r="K42" s="282">
        <f t="shared" si="11"/>
      </c>
      <c r="N42" s="20"/>
      <c r="O42" s="20"/>
      <c r="P42" s="20"/>
      <c r="Q42" s="20"/>
      <c r="R42" s="20"/>
      <c r="S42" s="20"/>
      <c r="T42" s="20"/>
      <c r="U42" s="20"/>
      <c r="V42" s="20"/>
      <c r="W42" s="20"/>
      <c r="X42" s="20"/>
      <c r="Y42" s="20"/>
      <c r="Z42" s="20"/>
      <c r="AA42" s="20"/>
      <c r="AB42" s="20"/>
      <c r="AC42" s="20"/>
    </row>
    <row r="43" spans="2:45" ht="13.5">
      <c r="B43" s="415" t="s">
        <v>68</v>
      </c>
      <c r="C43" s="295"/>
      <c r="D43" s="261" t="str">
        <f>'１次入力'!B2</f>
        <v>都留文科</v>
      </c>
      <c r="E43" s="276"/>
      <c r="F43" s="254" t="s">
        <v>63</v>
      </c>
      <c r="G43" s="276"/>
      <c r="H43" s="254" t="str">
        <f>'１次入力'!B4</f>
        <v>大東文化</v>
      </c>
      <c r="I43" s="254"/>
      <c r="J43" s="254">
        <f t="shared" si="10"/>
      </c>
      <c r="K43" s="255">
        <f t="shared" si="11"/>
      </c>
      <c r="N43" s="20"/>
      <c r="O43" s="20"/>
      <c r="P43" s="20"/>
      <c r="Q43" s="20"/>
      <c r="R43" s="20"/>
      <c r="S43" s="20"/>
      <c r="T43" s="20"/>
      <c r="U43" s="20"/>
      <c r="V43" s="20"/>
      <c r="W43" s="20"/>
      <c r="X43" s="20"/>
      <c r="Y43" s="20"/>
      <c r="Z43" s="20"/>
      <c r="AA43" s="20"/>
      <c r="AB43" s="20"/>
      <c r="AC43" s="20"/>
      <c r="AD43">
        <f>E43</f>
        <v>0</v>
      </c>
      <c r="AE43">
        <f>G43</f>
        <v>0</v>
      </c>
      <c r="AF43">
        <f>E46</f>
        <v>0</v>
      </c>
      <c r="AG43">
        <f>G46</f>
        <v>0</v>
      </c>
      <c r="AH43">
        <f>G43</f>
        <v>0</v>
      </c>
      <c r="AI43">
        <f>E43</f>
        <v>0</v>
      </c>
      <c r="AJ43">
        <f>G46</f>
        <v>0</v>
      </c>
      <c r="AK43">
        <f>E46</f>
        <v>0</v>
      </c>
      <c r="AL43">
        <f>E44</f>
        <v>0</v>
      </c>
      <c r="AM43">
        <f>G44</f>
        <v>0</v>
      </c>
      <c r="AN43">
        <f>E45</f>
        <v>0</v>
      </c>
      <c r="AO43">
        <f>G45</f>
        <v>0</v>
      </c>
      <c r="AP43">
        <f>G44</f>
        <v>0</v>
      </c>
      <c r="AQ43">
        <f>E44</f>
        <v>0</v>
      </c>
      <c r="AR43">
        <f>G45</f>
        <v>0</v>
      </c>
      <c r="AS43">
        <f>E45</f>
        <v>0</v>
      </c>
    </row>
    <row r="44" spans="2:29" ht="13.5">
      <c r="B44" s="416"/>
      <c r="C44" s="293"/>
      <c r="D44" s="23" t="str">
        <f>'１次入力'!B6</f>
        <v>敬愛大</v>
      </c>
      <c r="E44" s="278"/>
      <c r="F44" s="22" t="s">
        <v>63</v>
      </c>
      <c r="G44" s="278"/>
      <c r="H44" s="22" t="str">
        <f>'１次入力'!B8</f>
        <v>神奈川</v>
      </c>
      <c r="I44" s="22"/>
      <c r="J44" s="22">
        <f t="shared" si="10"/>
      </c>
      <c r="K44" s="279">
        <f t="shared" si="11"/>
      </c>
      <c r="N44" s="20"/>
      <c r="O44" s="20"/>
      <c r="P44" s="20"/>
      <c r="Q44" s="20"/>
      <c r="R44" s="20"/>
      <c r="S44" s="20"/>
      <c r="T44" s="20"/>
      <c r="U44" s="20"/>
      <c r="V44" s="20"/>
      <c r="W44" s="20"/>
      <c r="X44" s="20"/>
      <c r="Y44" s="20"/>
      <c r="Z44" s="20"/>
      <c r="AA44" s="20"/>
      <c r="AB44" s="20"/>
      <c r="AC44" s="20"/>
    </row>
    <row r="45" spans="2:29" ht="13.5">
      <c r="B45" s="416"/>
      <c r="C45" s="293"/>
      <c r="D45" s="23" t="str">
        <f>'１次入力'!B7</f>
        <v>白鷗大</v>
      </c>
      <c r="E45" s="278"/>
      <c r="F45" s="22" t="s">
        <v>63</v>
      </c>
      <c r="G45" s="278"/>
      <c r="H45" s="22" t="str">
        <f>'１次入力'!B9</f>
        <v>江戸川</v>
      </c>
      <c r="I45" s="22"/>
      <c r="J45" s="22">
        <f t="shared" si="10"/>
      </c>
      <c r="K45" s="279">
        <f t="shared" si="11"/>
      </c>
      <c r="N45" s="20"/>
      <c r="O45" s="20"/>
      <c r="P45" s="20"/>
      <c r="Q45" s="20"/>
      <c r="R45" s="20"/>
      <c r="S45" s="20"/>
      <c r="T45" s="20"/>
      <c r="U45" s="20"/>
      <c r="V45" s="20"/>
      <c r="W45" s="20"/>
      <c r="X45" s="20"/>
      <c r="Y45" s="20"/>
      <c r="Z45" s="20"/>
      <c r="AA45" s="20"/>
      <c r="AB45" s="20"/>
      <c r="AC45" s="20"/>
    </row>
    <row r="46" spans="2:29" ht="15" thickBot="1">
      <c r="B46" s="417"/>
      <c r="C46" s="294"/>
      <c r="D46" s="258" t="str">
        <f>'１次入力'!B3</f>
        <v>日本大</v>
      </c>
      <c r="E46" s="281"/>
      <c r="F46" s="267" t="s">
        <v>63</v>
      </c>
      <c r="G46" s="281"/>
      <c r="H46" s="267" t="str">
        <f>'１次入力'!B5</f>
        <v>桜美林</v>
      </c>
      <c r="I46" s="267"/>
      <c r="J46" s="267">
        <f t="shared" si="10"/>
      </c>
      <c r="K46" s="282">
        <f t="shared" si="11"/>
      </c>
      <c r="N46" s="20"/>
      <c r="O46" s="20"/>
      <c r="P46" s="20"/>
      <c r="Q46" s="20"/>
      <c r="R46" s="20"/>
      <c r="S46" s="20"/>
      <c r="T46" s="20"/>
      <c r="U46" s="20"/>
      <c r="V46" s="20"/>
      <c r="W46" s="20"/>
      <c r="X46" s="20"/>
      <c r="Y46" s="20"/>
      <c r="Z46" s="20"/>
      <c r="AA46" s="20"/>
      <c r="AB46" s="20"/>
      <c r="AC46" s="20"/>
    </row>
    <row r="47" spans="2:45" ht="13.5">
      <c r="B47" s="415" t="s">
        <v>69</v>
      </c>
      <c r="C47" s="295"/>
      <c r="D47" s="261" t="str">
        <f>'１次入力'!B8</f>
        <v>神奈川</v>
      </c>
      <c r="E47" s="276"/>
      <c r="F47" s="254" t="s">
        <v>63</v>
      </c>
      <c r="G47" s="276"/>
      <c r="H47" s="254" t="str">
        <f>'１次入力'!B9</f>
        <v>江戸川</v>
      </c>
      <c r="I47" s="254"/>
      <c r="J47" s="254">
        <f t="shared" si="10"/>
      </c>
      <c r="K47" s="255">
        <f t="shared" si="11"/>
      </c>
      <c r="N47" s="20"/>
      <c r="O47" s="20"/>
      <c r="P47" s="20"/>
      <c r="Q47" s="20"/>
      <c r="R47" s="20"/>
      <c r="S47" s="20"/>
      <c r="T47" s="20"/>
      <c r="U47" s="20"/>
      <c r="V47" s="20"/>
      <c r="W47" s="20"/>
      <c r="X47" s="20"/>
      <c r="Y47" s="20"/>
      <c r="Z47" s="20"/>
      <c r="AA47" s="20"/>
      <c r="AB47" s="20"/>
      <c r="AC47" s="20"/>
      <c r="AD47">
        <f>E50</f>
        <v>0</v>
      </c>
      <c r="AE47">
        <f>G50</f>
        <v>0</v>
      </c>
      <c r="AF47">
        <f>G50</f>
        <v>0</v>
      </c>
      <c r="AG47">
        <f>E50</f>
        <v>0</v>
      </c>
      <c r="AH47">
        <f>E49</f>
        <v>0</v>
      </c>
      <c r="AI47">
        <f>G49</f>
        <v>0</v>
      </c>
      <c r="AJ47">
        <f>G49</f>
        <v>0</v>
      </c>
      <c r="AK47">
        <f>E49</f>
        <v>0</v>
      </c>
      <c r="AL47">
        <f>E48</f>
        <v>0</v>
      </c>
      <c r="AM47">
        <f>G48</f>
        <v>0</v>
      </c>
      <c r="AN47">
        <f>G48</f>
        <v>0</v>
      </c>
      <c r="AO47">
        <f>E48</f>
        <v>0</v>
      </c>
      <c r="AP47">
        <f>E47</f>
        <v>0</v>
      </c>
      <c r="AQ47">
        <f>G47</f>
        <v>0</v>
      </c>
      <c r="AR47">
        <f>G47</f>
        <v>0</v>
      </c>
      <c r="AS47">
        <f>E47</f>
        <v>0</v>
      </c>
    </row>
    <row r="48" spans="2:29" ht="13.5">
      <c r="B48" s="416"/>
      <c r="C48" s="293"/>
      <c r="D48" s="23" t="str">
        <f>'１次入力'!B6</f>
        <v>敬愛大</v>
      </c>
      <c r="E48" s="278"/>
      <c r="F48" s="22" t="s">
        <v>63</v>
      </c>
      <c r="G48" s="278"/>
      <c r="H48" s="22" t="str">
        <f>'１次入力'!B7</f>
        <v>白鷗大</v>
      </c>
      <c r="I48" s="22"/>
      <c r="J48" s="22">
        <f t="shared" si="10"/>
      </c>
      <c r="K48" s="279">
        <f t="shared" si="11"/>
      </c>
      <c r="N48" s="20"/>
      <c r="O48" s="20"/>
      <c r="P48" s="20"/>
      <c r="Q48" s="20"/>
      <c r="R48" s="20"/>
      <c r="S48" s="20"/>
      <c r="T48" s="20"/>
      <c r="U48" s="20"/>
      <c r="V48" s="20"/>
      <c r="W48" s="20"/>
      <c r="X48" s="20"/>
      <c r="Y48" s="20"/>
      <c r="Z48" s="20"/>
      <c r="AA48" s="20"/>
      <c r="AB48" s="20"/>
      <c r="AC48" s="20"/>
    </row>
    <row r="49" spans="2:29" ht="13.5">
      <c r="B49" s="416"/>
      <c r="C49" s="293"/>
      <c r="D49" s="23" t="str">
        <f>'１次入力'!B4</f>
        <v>大東文化</v>
      </c>
      <c r="E49" s="278"/>
      <c r="F49" s="22" t="s">
        <v>63</v>
      </c>
      <c r="G49" s="278"/>
      <c r="H49" s="22" t="str">
        <f>'１次入力'!B5</f>
        <v>桜美林</v>
      </c>
      <c r="I49" s="22"/>
      <c r="J49" s="22">
        <f t="shared" si="10"/>
      </c>
      <c r="K49" s="279">
        <f t="shared" si="11"/>
      </c>
      <c r="N49" s="20"/>
      <c r="O49" s="20"/>
      <c r="P49" s="20"/>
      <c r="Q49" s="20"/>
      <c r="R49" s="20"/>
      <c r="S49" s="20"/>
      <c r="T49" s="20"/>
      <c r="U49" s="20"/>
      <c r="V49" s="20"/>
      <c r="W49" s="20"/>
      <c r="X49" s="20"/>
      <c r="Y49" s="20"/>
      <c r="Z49" s="20"/>
      <c r="AA49" s="20"/>
      <c r="AB49" s="20"/>
      <c r="AC49" s="20"/>
    </row>
    <row r="50" spans="2:29" ht="15" thickBot="1">
      <c r="B50" s="417"/>
      <c r="C50" s="294"/>
      <c r="D50" s="258" t="str">
        <f>'１次入力'!B2</f>
        <v>都留文科</v>
      </c>
      <c r="E50" s="281"/>
      <c r="F50" s="267" t="s">
        <v>63</v>
      </c>
      <c r="G50" s="281"/>
      <c r="H50" s="267" t="str">
        <f>'１次入力'!B3</f>
        <v>日本大</v>
      </c>
      <c r="I50" s="267"/>
      <c r="J50" s="267">
        <f t="shared" si="10"/>
      </c>
      <c r="K50" s="282">
        <f t="shared" si="11"/>
      </c>
      <c r="N50" s="20"/>
      <c r="O50" s="20"/>
      <c r="P50" s="20"/>
      <c r="Q50" s="20"/>
      <c r="R50" s="20"/>
      <c r="S50" s="20"/>
      <c r="T50" s="20"/>
      <c r="U50" s="20"/>
      <c r="V50" s="20"/>
      <c r="W50" s="20"/>
      <c r="X50" s="20"/>
      <c r="Y50" s="20"/>
      <c r="Z50" s="20"/>
      <c r="AA50" s="20"/>
      <c r="AB50" s="20"/>
      <c r="AC50" s="20"/>
    </row>
    <row r="51" spans="14:45" ht="13.5">
      <c r="N51" s="20"/>
      <c r="O51" s="20"/>
      <c r="P51" s="20"/>
      <c r="Q51" s="20"/>
      <c r="R51" s="20"/>
      <c r="S51" s="20"/>
      <c r="T51" s="20"/>
      <c r="U51" s="20"/>
      <c r="V51" s="20"/>
      <c r="W51" s="20"/>
      <c r="X51" s="20"/>
      <c r="Y51" s="20"/>
      <c r="Z51" s="20"/>
      <c r="AA51" s="20"/>
      <c r="AB51" s="20"/>
      <c r="AC51" s="20"/>
      <c r="AD51">
        <f>SUM(AD27:AD50)</f>
        <v>0</v>
      </c>
      <c r="AE51">
        <f aca="true" t="shared" si="12" ref="AE51:AS51">SUM(AE27:AE50)</f>
        <v>0</v>
      </c>
      <c r="AF51">
        <f t="shared" si="12"/>
        <v>0</v>
      </c>
      <c r="AG51">
        <f t="shared" si="12"/>
        <v>0</v>
      </c>
      <c r="AH51">
        <f t="shared" si="12"/>
        <v>0</v>
      </c>
      <c r="AI51">
        <f t="shared" si="12"/>
        <v>0</v>
      </c>
      <c r="AJ51">
        <f t="shared" si="12"/>
        <v>0</v>
      </c>
      <c r="AK51">
        <f t="shared" si="12"/>
        <v>0</v>
      </c>
      <c r="AL51">
        <f t="shared" si="12"/>
        <v>0</v>
      </c>
      <c r="AM51">
        <f t="shared" si="12"/>
        <v>0</v>
      </c>
      <c r="AN51">
        <f t="shared" si="12"/>
        <v>0</v>
      </c>
      <c r="AO51">
        <f t="shared" si="12"/>
        <v>0</v>
      </c>
      <c r="AP51">
        <f t="shared" si="12"/>
        <v>0</v>
      </c>
      <c r="AQ51">
        <f t="shared" si="12"/>
        <v>0</v>
      </c>
      <c r="AR51">
        <f t="shared" si="12"/>
        <v>0</v>
      </c>
      <c r="AS51">
        <f t="shared" si="12"/>
        <v>0</v>
      </c>
    </row>
    <row r="52" spans="14:29" ht="13.5">
      <c r="N52" s="20"/>
      <c r="O52" s="20"/>
      <c r="P52" s="20"/>
      <c r="Q52" s="20"/>
      <c r="R52" s="20"/>
      <c r="S52" s="20"/>
      <c r="T52" s="20"/>
      <c r="U52" s="20"/>
      <c r="V52" s="20"/>
      <c r="W52" s="20"/>
      <c r="X52" s="20"/>
      <c r="Y52" s="20"/>
      <c r="Z52" s="20"/>
      <c r="AA52" s="20"/>
      <c r="AB52" s="20"/>
      <c r="AC52" s="20"/>
    </row>
    <row r="53" spans="14:29" ht="13.5">
      <c r="N53" s="20"/>
      <c r="O53" s="20"/>
      <c r="P53" s="20"/>
      <c r="Q53" s="20"/>
      <c r="R53" s="20"/>
      <c r="S53" s="20"/>
      <c r="T53" s="20"/>
      <c r="U53" s="20"/>
      <c r="V53" s="20"/>
      <c r="W53" s="20"/>
      <c r="X53" s="20"/>
      <c r="Y53" s="20"/>
      <c r="Z53" s="20"/>
      <c r="AA53" s="20"/>
      <c r="AB53" s="20"/>
      <c r="AC53" s="20"/>
    </row>
    <row r="54" spans="14:29" ht="13.5">
      <c r="N54" s="20"/>
      <c r="O54" s="20"/>
      <c r="P54" s="20"/>
      <c r="Q54" s="20"/>
      <c r="R54" s="20"/>
      <c r="S54" s="20"/>
      <c r="T54" s="20"/>
      <c r="U54" s="20"/>
      <c r="V54" s="20"/>
      <c r="W54" s="20"/>
      <c r="X54" s="20"/>
      <c r="Y54" s="20"/>
      <c r="Z54" s="20"/>
      <c r="AA54" s="20"/>
      <c r="AB54" s="20"/>
      <c r="AC54" s="20"/>
    </row>
    <row r="55" spans="14:29" ht="13.5">
      <c r="N55" s="20"/>
      <c r="O55" s="20"/>
      <c r="P55" s="20"/>
      <c r="Q55" s="20"/>
      <c r="R55" s="20"/>
      <c r="S55" s="20"/>
      <c r="T55" s="20"/>
      <c r="U55" s="20"/>
      <c r="V55" s="20"/>
      <c r="W55" s="20"/>
      <c r="X55" s="20"/>
      <c r="Y55" s="20"/>
      <c r="Z55" s="20"/>
      <c r="AA55" s="20"/>
      <c r="AB55" s="20"/>
      <c r="AC55" s="20"/>
    </row>
    <row r="56" spans="14:29" ht="13.5">
      <c r="N56" s="20"/>
      <c r="O56" s="20"/>
      <c r="P56" s="20"/>
      <c r="Q56" s="20"/>
      <c r="R56" s="20"/>
      <c r="S56" s="20"/>
      <c r="T56" s="20"/>
      <c r="U56" s="20"/>
      <c r="V56" s="20"/>
      <c r="W56" s="20"/>
      <c r="X56" s="20"/>
      <c r="Y56" s="20"/>
      <c r="Z56" s="20"/>
      <c r="AA56" s="20"/>
      <c r="AB56" s="20"/>
      <c r="AC56" s="20"/>
    </row>
    <row r="57" spans="14:29" ht="13.5">
      <c r="N57" s="20"/>
      <c r="O57" s="20"/>
      <c r="P57" s="20"/>
      <c r="Q57" s="20"/>
      <c r="R57" s="20"/>
      <c r="S57" s="20"/>
      <c r="T57" s="20"/>
      <c r="U57" s="20"/>
      <c r="V57" s="20"/>
      <c r="W57" s="20"/>
      <c r="X57" s="20"/>
      <c r="Y57" s="20"/>
      <c r="Z57" s="20"/>
      <c r="AA57" s="20"/>
      <c r="AB57" s="20"/>
      <c r="AC57" s="20"/>
    </row>
    <row r="58" spans="14:29" ht="13.5">
      <c r="N58" s="20"/>
      <c r="O58" s="20"/>
      <c r="P58" s="20"/>
      <c r="Q58" s="20"/>
      <c r="R58" s="20"/>
      <c r="S58" s="20"/>
      <c r="T58" s="20"/>
      <c r="U58" s="20"/>
      <c r="V58" s="20"/>
      <c r="W58" s="20"/>
      <c r="X58" s="20"/>
      <c r="Y58" s="20"/>
      <c r="Z58" s="20"/>
      <c r="AA58" s="20"/>
      <c r="AB58" s="20"/>
      <c r="AC58" s="20"/>
    </row>
    <row r="59" spans="14:29" ht="13.5">
      <c r="N59" s="20"/>
      <c r="O59" s="20"/>
      <c r="P59" s="20"/>
      <c r="Q59" s="20"/>
      <c r="R59" s="20"/>
      <c r="S59" s="20"/>
      <c r="T59" s="20"/>
      <c r="U59" s="20"/>
      <c r="V59" s="20"/>
      <c r="W59" s="20"/>
      <c r="X59" s="20"/>
      <c r="Y59" s="20"/>
      <c r="Z59" s="20"/>
      <c r="AA59" s="20"/>
      <c r="AB59" s="20"/>
      <c r="AC59" s="20"/>
    </row>
    <row r="60" spans="14:29" ht="13.5">
      <c r="N60" s="20"/>
      <c r="O60" s="20"/>
      <c r="P60" s="20"/>
      <c r="Q60" s="20"/>
      <c r="R60" s="20"/>
      <c r="S60" s="20"/>
      <c r="T60" s="20"/>
      <c r="U60" s="20"/>
      <c r="V60" s="20"/>
      <c r="W60" s="20"/>
      <c r="X60" s="20"/>
      <c r="Y60" s="20"/>
      <c r="Z60" s="20"/>
      <c r="AA60" s="20"/>
      <c r="AB60" s="20"/>
      <c r="AC60" s="20"/>
    </row>
    <row r="61" spans="14:29" ht="13.5">
      <c r="N61" s="20"/>
      <c r="O61" s="20"/>
      <c r="P61" s="20"/>
      <c r="Q61" s="20"/>
      <c r="R61" s="20"/>
      <c r="S61" s="20"/>
      <c r="T61" s="20"/>
      <c r="U61" s="20"/>
      <c r="V61" s="20"/>
      <c r="W61" s="20"/>
      <c r="X61" s="20"/>
      <c r="Y61" s="20"/>
      <c r="Z61" s="20"/>
      <c r="AA61" s="20"/>
      <c r="AB61" s="20"/>
      <c r="AC61" s="20"/>
    </row>
    <row r="62" spans="14:29" ht="13.5">
      <c r="N62" s="20"/>
      <c r="O62" s="20"/>
      <c r="P62" s="20"/>
      <c r="Q62" s="20"/>
      <c r="R62" s="20"/>
      <c r="S62" s="20"/>
      <c r="T62" s="20"/>
      <c r="U62" s="20"/>
      <c r="V62" s="20"/>
      <c r="W62" s="20"/>
      <c r="X62" s="20"/>
      <c r="Y62" s="20"/>
      <c r="Z62" s="20"/>
      <c r="AA62" s="20"/>
      <c r="AB62" s="20"/>
      <c r="AC62" s="20"/>
    </row>
    <row r="63" spans="14:29" ht="13.5">
      <c r="N63" s="20"/>
      <c r="O63" s="20"/>
      <c r="P63" s="20"/>
      <c r="Q63" s="20"/>
      <c r="R63" s="20"/>
      <c r="S63" s="20"/>
      <c r="T63" s="20"/>
      <c r="U63" s="20"/>
      <c r="V63" s="20"/>
      <c r="W63" s="20"/>
      <c r="X63" s="20"/>
      <c r="Y63" s="20"/>
      <c r="Z63" s="20"/>
      <c r="AA63" s="20"/>
      <c r="AB63" s="20"/>
      <c r="AC63" s="20"/>
    </row>
    <row r="64" spans="14:29" ht="13.5">
      <c r="N64" s="20"/>
      <c r="O64" s="20"/>
      <c r="P64" s="20"/>
      <c r="Q64" s="20"/>
      <c r="R64" s="20"/>
      <c r="S64" s="20"/>
      <c r="T64" s="20"/>
      <c r="U64" s="20"/>
      <c r="V64" s="20"/>
      <c r="W64" s="20"/>
      <c r="X64" s="20"/>
      <c r="Y64" s="20"/>
      <c r="Z64" s="20"/>
      <c r="AA64" s="20"/>
      <c r="AB64" s="20"/>
      <c r="AC64" s="20"/>
    </row>
    <row r="65" spans="14:29" ht="13.5">
      <c r="N65" s="20"/>
      <c r="O65" s="20"/>
      <c r="P65" s="20"/>
      <c r="Q65" s="20"/>
      <c r="R65" s="20"/>
      <c r="S65" s="20"/>
      <c r="T65" s="20"/>
      <c r="U65" s="20"/>
      <c r="V65" s="20"/>
      <c r="W65" s="20"/>
      <c r="X65" s="20"/>
      <c r="Y65" s="20"/>
      <c r="Z65" s="20"/>
      <c r="AA65" s="20"/>
      <c r="AB65" s="20"/>
      <c r="AC65" s="20"/>
    </row>
    <row r="66" spans="14:29" ht="13.5">
      <c r="N66" s="20"/>
      <c r="O66" s="20"/>
      <c r="P66" s="20"/>
      <c r="Q66" s="20"/>
      <c r="R66" s="20"/>
      <c r="S66" s="20"/>
      <c r="T66" s="20"/>
      <c r="U66" s="20"/>
      <c r="V66" s="20"/>
      <c r="W66" s="20"/>
      <c r="X66" s="20"/>
      <c r="Y66" s="20"/>
      <c r="Z66" s="20"/>
      <c r="AA66" s="20"/>
      <c r="AB66" s="20"/>
      <c r="AC66" s="20"/>
    </row>
    <row r="67" spans="14:29" ht="13.5">
      <c r="N67" s="20"/>
      <c r="O67" s="20"/>
      <c r="P67" s="20"/>
      <c r="Q67" s="20"/>
      <c r="R67" s="20"/>
      <c r="S67" s="20"/>
      <c r="T67" s="20"/>
      <c r="U67" s="20"/>
      <c r="V67" s="20"/>
      <c r="W67" s="20"/>
      <c r="X67" s="20"/>
      <c r="Y67" s="20"/>
      <c r="Z67" s="20"/>
      <c r="AA67" s="20"/>
      <c r="AB67" s="20"/>
      <c r="AC67" s="20"/>
    </row>
    <row r="68" spans="14:29" ht="13.5">
      <c r="N68" s="20"/>
      <c r="O68" s="20"/>
      <c r="P68" s="20"/>
      <c r="Q68" s="20"/>
      <c r="R68" s="20"/>
      <c r="S68" s="20"/>
      <c r="T68" s="20"/>
      <c r="U68" s="20"/>
      <c r="V68" s="20"/>
      <c r="W68" s="20"/>
      <c r="X68" s="20"/>
      <c r="Y68" s="20"/>
      <c r="Z68" s="20"/>
      <c r="AA68" s="20"/>
      <c r="AB68" s="20"/>
      <c r="AC68" s="20"/>
    </row>
    <row r="69" spans="14:29" ht="13.5">
      <c r="N69" s="20"/>
      <c r="O69" s="20"/>
      <c r="P69" s="20"/>
      <c r="Q69" s="20"/>
      <c r="R69" s="20"/>
      <c r="S69" s="20"/>
      <c r="T69" s="20"/>
      <c r="U69" s="20"/>
      <c r="V69" s="20"/>
      <c r="W69" s="20"/>
      <c r="X69" s="20"/>
      <c r="Y69" s="20"/>
      <c r="Z69" s="20"/>
      <c r="AA69" s="20"/>
      <c r="AB69" s="20"/>
      <c r="AC69" s="20"/>
    </row>
    <row r="70" spans="14:29" ht="13.5">
      <c r="N70" s="20"/>
      <c r="O70" s="20"/>
      <c r="P70" s="20"/>
      <c r="Q70" s="20"/>
      <c r="R70" s="20"/>
      <c r="S70" s="20"/>
      <c r="T70" s="20"/>
      <c r="U70" s="20"/>
      <c r="V70" s="20"/>
      <c r="W70" s="20"/>
      <c r="X70" s="20"/>
      <c r="Y70" s="20"/>
      <c r="Z70" s="20"/>
      <c r="AA70" s="20"/>
      <c r="AB70" s="20"/>
      <c r="AC70" s="20"/>
    </row>
    <row r="71" spans="14:29" ht="13.5">
      <c r="N71" s="20"/>
      <c r="O71" s="20"/>
      <c r="P71" s="20"/>
      <c r="Q71" s="20"/>
      <c r="R71" s="20"/>
      <c r="S71" s="20"/>
      <c r="T71" s="20"/>
      <c r="U71" s="20"/>
      <c r="V71" s="20"/>
      <c r="W71" s="20"/>
      <c r="X71" s="20"/>
      <c r="Y71" s="20"/>
      <c r="Z71" s="20"/>
      <c r="AA71" s="20"/>
      <c r="AB71" s="20"/>
      <c r="AC71" s="20"/>
    </row>
    <row r="72" spans="14:29" ht="13.5">
      <c r="N72" s="20"/>
      <c r="O72" s="20"/>
      <c r="P72" s="20"/>
      <c r="Q72" s="20"/>
      <c r="R72" s="20"/>
      <c r="S72" s="20"/>
      <c r="T72" s="20"/>
      <c r="U72" s="20"/>
      <c r="V72" s="20"/>
      <c r="W72" s="20"/>
      <c r="X72" s="20"/>
      <c r="Y72" s="20"/>
      <c r="Z72" s="20"/>
      <c r="AA72" s="20"/>
      <c r="AB72" s="20"/>
      <c r="AC72" s="20"/>
    </row>
    <row r="73" spans="14:29" ht="13.5">
      <c r="N73" s="20"/>
      <c r="O73" s="20"/>
      <c r="P73" s="20"/>
      <c r="Q73" s="20"/>
      <c r="R73" s="20"/>
      <c r="S73" s="20"/>
      <c r="T73" s="20"/>
      <c r="U73" s="20"/>
      <c r="V73" s="20"/>
      <c r="W73" s="20"/>
      <c r="X73" s="20"/>
      <c r="Y73" s="20"/>
      <c r="Z73" s="20"/>
      <c r="AA73" s="20"/>
      <c r="AB73" s="20"/>
      <c r="AC73" s="20"/>
    </row>
    <row r="74" spans="14:29" ht="13.5">
      <c r="N74" s="20"/>
      <c r="O74" s="20"/>
      <c r="P74" s="20"/>
      <c r="Q74" s="20"/>
      <c r="R74" s="20"/>
      <c r="S74" s="20"/>
      <c r="T74" s="20"/>
      <c r="U74" s="20"/>
      <c r="V74" s="20"/>
      <c r="W74" s="20"/>
      <c r="X74" s="20"/>
      <c r="Y74" s="20"/>
      <c r="Z74" s="20"/>
      <c r="AA74" s="20"/>
      <c r="AB74" s="20"/>
      <c r="AC74" s="20"/>
    </row>
    <row r="75" spans="14:29" ht="13.5">
      <c r="N75" s="20"/>
      <c r="O75" s="20"/>
      <c r="P75" s="20"/>
      <c r="Q75" s="20"/>
      <c r="R75" s="20"/>
      <c r="S75" s="20"/>
      <c r="T75" s="20"/>
      <c r="U75" s="20"/>
      <c r="V75" s="20"/>
      <c r="W75" s="20"/>
      <c r="X75" s="20"/>
      <c r="Y75" s="20"/>
      <c r="Z75" s="20"/>
      <c r="AA75" s="20"/>
      <c r="AB75" s="20"/>
      <c r="AC75" s="20"/>
    </row>
    <row r="76" spans="14:29" ht="13.5">
      <c r="N76" s="20"/>
      <c r="O76" s="20"/>
      <c r="P76" s="20"/>
      <c r="Q76" s="20"/>
      <c r="R76" s="20"/>
      <c r="S76" s="20"/>
      <c r="T76" s="20"/>
      <c r="U76" s="20"/>
      <c r="V76" s="20"/>
      <c r="W76" s="20"/>
      <c r="X76" s="20"/>
      <c r="Y76" s="20"/>
      <c r="Z76" s="20"/>
      <c r="AA76" s="20"/>
      <c r="AB76" s="20"/>
      <c r="AC76" s="20"/>
    </row>
    <row r="77" spans="14:29" ht="13.5">
      <c r="N77" s="20"/>
      <c r="O77" s="20"/>
      <c r="P77" s="20"/>
      <c r="Q77" s="20"/>
      <c r="R77" s="20"/>
      <c r="S77" s="20"/>
      <c r="T77" s="20"/>
      <c r="U77" s="20"/>
      <c r="V77" s="20"/>
      <c r="W77" s="20"/>
      <c r="X77" s="20"/>
      <c r="Y77" s="20"/>
      <c r="Z77" s="20"/>
      <c r="AA77" s="20"/>
      <c r="AB77" s="20"/>
      <c r="AC77" s="20"/>
    </row>
    <row r="78" spans="14:29" ht="13.5">
      <c r="N78" s="20"/>
      <c r="O78" s="20"/>
      <c r="P78" s="20"/>
      <c r="Q78" s="20"/>
      <c r="R78" s="20"/>
      <c r="S78" s="20"/>
      <c r="T78" s="20"/>
      <c r="U78" s="20"/>
      <c r="V78" s="20"/>
      <c r="W78" s="20"/>
      <c r="X78" s="20"/>
      <c r="Y78" s="20"/>
      <c r="Z78" s="20"/>
      <c r="AA78" s="20"/>
      <c r="AB78" s="20"/>
      <c r="AC78" s="20"/>
    </row>
    <row r="79" spans="14:29" ht="13.5">
      <c r="N79" s="20"/>
      <c r="O79" s="20"/>
      <c r="P79" s="20"/>
      <c r="Q79" s="20"/>
      <c r="R79" s="20"/>
      <c r="S79" s="20"/>
      <c r="T79" s="20"/>
      <c r="U79" s="20"/>
      <c r="V79" s="20"/>
      <c r="W79" s="20"/>
      <c r="X79" s="20"/>
      <c r="Y79" s="20"/>
      <c r="Z79" s="20"/>
      <c r="AA79" s="20"/>
      <c r="AB79" s="20"/>
      <c r="AC79" s="20"/>
    </row>
    <row r="80" spans="14:29" ht="13.5">
      <c r="N80" s="20"/>
      <c r="O80" s="20"/>
      <c r="P80" s="20"/>
      <c r="Q80" s="20"/>
      <c r="R80" s="20"/>
      <c r="S80" s="20"/>
      <c r="T80" s="20"/>
      <c r="U80" s="20"/>
      <c r="V80" s="20"/>
      <c r="W80" s="20"/>
      <c r="X80" s="20"/>
      <c r="Y80" s="20"/>
      <c r="Z80" s="20"/>
      <c r="AA80" s="20"/>
      <c r="AB80" s="20"/>
      <c r="AC80" s="20"/>
    </row>
    <row r="81" spans="14:29" ht="13.5">
      <c r="N81" s="20"/>
      <c r="O81" s="20"/>
      <c r="P81" s="20"/>
      <c r="Q81" s="20"/>
      <c r="R81" s="20"/>
      <c r="S81" s="20"/>
      <c r="T81" s="20"/>
      <c r="U81" s="20"/>
      <c r="V81" s="20"/>
      <c r="W81" s="20"/>
      <c r="X81" s="20"/>
      <c r="Y81" s="20"/>
      <c r="Z81" s="20"/>
      <c r="AA81" s="20"/>
      <c r="AB81" s="20"/>
      <c r="AC81" s="20"/>
    </row>
    <row r="82" spans="14:29" ht="13.5">
      <c r="N82" s="20"/>
      <c r="O82" s="20"/>
      <c r="P82" s="20"/>
      <c r="Q82" s="20"/>
      <c r="R82" s="20"/>
      <c r="S82" s="20"/>
      <c r="T82" s="20"/>
      <c r="U82" s="20"/>
      <c r="V82" s="20"/>
      <c r="W82" s="20"/>
      <c r="X82" s="20"/>
      <c r="Y82" s="20"/>
      <c r="Z82" s="20"/>
      <c r="AA82" s="20"/>
      <c r="AB82" s="20"/>
      <c r="AC82" s="20"/>
    </row>
    <row r="83" spans="14:29" ht="13.5">
      <c r="N83" s="20"/>
      <c r="O83" s="20"/>
      <c r="P83" s="20"/>
      <c r="Q83" s="20"/>
      <c r="R83" s="20"/>
      <c r="S83" s="20"/>
      <c r="T83" s="20"/>
      <c r="U83" s="20"/>
      <c r="V83" s="20"/>
      <c r="W83" s="20"/>
      <c r="X83" s="20"/>
      <c r="Y83" s="20"/>
      <c r="Z83" s="20"/>
      <c r="AA83" s="20"/>
      <c r="AB83" s="20"/>
      <c r="AC83" s="20"/>
    </row>
    <row r="84" spans="14:29" ht="13.5">
      <c r="N84" s="20"/>
      <c r="O84" s="20"/>
      <c r="P84" s="20"/>
      <c r="Q84" s="20"/>
      <c r="R84" s="20"/>
      <c r="S84" s="20"/>
      <c r="T84" s="20"/>
      <c r="U84" s="20"/>
      <c r="V84" s="20"/>
      <c r="W84" s="20"/>
      <c r="X84" s="20"/>
      <c r="Y84" s="20"/>
      <c r="Z84" s="20"/>
      <c r="AA84" s="20"/>
      <c r="AB84" s="20"/>
      <c r="AC84" s="20"/>
    </row>
  </sheetData>
  <sheetProtection/>
  <mergeCells count="16">
    <mergeCell ref="AR26:AS26"/>
    <mergeCell ref="AP26:AQ26"/>
    <mergeCell ref="AN26:AO26"/>
    <mergeCell ref="AL26:AM26"/>
    <mergeCell ref="N15:N16"/>
    <mergeCell ref="AJ26:AK26"/>
    <mergeCell ref="AH26:AI26"/>
    <mergeCell ref="AF26:AG26"/>
    <mergeCell ref="AD26:AE26"/>
    <mergeCell ref="B39:B42"/>
    <mergeCell ref="B43:B46"/>
    <mergeCell ref="B47:B50"/>
    <mergeCell ref="D26:H26"/>
    <mergeCell ref="B27:B30"/>
    <mergeCell ref="B31:B34"/>
    <mergeCell ref="B35:B38"/>
  </mergeCells>
  <printOptions/>
  <pageMargins left="0.787" right="0.787" top="0.984" bottom="0.984" header="0.512" footer="0.512"/>
  <pageSetup horizontalDpi="300" verticalDpi="300" orientation="portrait" paperSize="9"/>
  <legacyDrawing r:id="rId1"/>
</worksheet>
</file>

<file path=xl/worksheets/sheet4.xml><?xml version="1.0" encoding="utf-8"?>
<worksheet xmlns="http://schemas.openxmlformats.org/spreadsheetml/2006/main" xmlns:r="http://schemas.openxmlformats.org/officeDocument/2006/relationships">
  <sheetPr codeName="Sheet7"/>
  <dimension ref="A2:Z12"/>
  <sheetViews>
    <sheetView zoomScalePageLayoutView="0" workbookViewId="0" topLeftCell="A1">
      <selection activeCell="V2" sqref="V2"/>
    </sheetView>
  </sheetViews>
  <sheetFormatPr defaultColWidth="8.875" defaultRowHeight="13.5"/>
  <cols>
    <col min="1" max="1" width="7.125" style="0" bestFit="1" customWidth="1"/>
    <col min="2" max="2" width="10.875" style="0" customWidth="1"/>
    <col min="3" max="9" width="5.625" style="0" customWidth="1"/>
    <col min="10" max="10" width="7.50390625" style="20" bestFit="1" customWidth="1"/>
    <col min="11" max="11" width="8.125" style="20" bestFit="1" customWidth="1"/>
    <col min="12" max="12" width="7.125" style="20" bestFit="1" customWidth="1"/>
    <col min="13" max="13" width="1.625" style="0" customWidth="1"/>
    <col min="14" max="14" width="3.375" style="0" bestFit="1" customWidth="1"/>
    <col min="15" max="19" width="5.125" style="0" customWidth="1"/>
    <col min="20" max="20" width="1.37890625" style="0" customWidth="1"/>
    <col min="21" max="21" width="7.00390625" style="0" customWidth="1"/>
    <col min="22" max="26" width="7.50390625" style="0" bestFit="1" customWidth="1"/>
  </cols>
  <sheetData>
    <row r="2" spans="4:5" ht="42">
      <c r="D2" s="19" t="s">
        <v>76</v>
      </c>
      <c r="E2" s="18"/>
    </row>
    <row r="3" spans="1:26" ht="13.5">
      <c r="A3" s="23"/>
      <c r="B3" s="23"/>
      <c r="C3" s="23"/>
      <c r="D3" s="23"/>
      <c r="E3" s="23"/>
      <c r="F3" s="23"/>
      <c r="G3" s="23"/>
      <c r="H3" s="23"/>
      <c r="I3" s="23"/>
      <c r="J3" s="21"/>
      <c r="K3" s="21"/>
      <c r="L3" s="21"/>
      <c r="M3" s="23"/>
      <c r="N3" s="425" t="s">
        <v>77</v>
      </c>
      <c r="O3" s="425"/>
      <c r="P3" s="425"/>
      <c r="Q3" s="425" t="s">
        <v>78</v>
      </c>
      <c r="R3" s="425"/>
      <c r="S3" s="425"/>
      <c r="T3" s="23"/>
      <c r="U3" s="426" t="s">
        <v>79</v>
      </c>
      <c r="V3" s="426"/>
      <c r="W3" s="426"/>
      <c r="X3" s="426"/>
      <c r="Y3" s="426"/>
      <c r="Z3" s="426"/>
    </row>
    <row r="4" spans="1:26" ht="13.5">
      <c r="A4" s="22" t="s">
        <v>20</v>
      </c>
      <c r="B4" s="22" t="s">
        <v>19</v>
      </c>
      <c r="C4" s="22" t="s">
        <v>0</v>
      </c>
      <c r="D4" s="22" t="s">
        <v>1</v>
      </c>
      <c r="E4" s="22" t="s">
        <v>2</v>
      </c>
      <c r="F4" s="22" t="s">
        <v>3</v>
      </c>
      <c r="G4" s="22" t="s">
        <v>54</v>
      </c>
      <c r="H4" s="22" t="s">
        <v>4</v>
      </c>
      <c r="I4" s="22" t="s">
        <v>5</v>
      </c>
      <c r="J4" s="24" t="s">
        <v>9</v>
      </c>
      <c r="K4" s="24" t="s">
        <v>51</v>
      </c>
      <c r="L4" s="24" t="s">
        <v>7</v>
      </c>
      <c r="M4" s="23"/>
      <c r="N4" s="22" t="s">
        <v>2</v>
      </c>
      <c r="O4" s="22" t="s">
        <v>3</v>
      </c>
      <c r="P4" s="22" t="s">
        <v>1</v>
      </c>
      <c r="Q4" s="22" t="s">
        <v>2</v>
      </c>
      <c r="R4" s="22" t="s">
        <v>3</v>
      </c>
      <c r="S4" s="22" t="s">
        <v>1</v>
      </c>
      <c r="T4" s="22"/>
      <c r="U4" s="327" t="s">
        <v>80</v>
      </c>
      <c r="V4" s="327" t="s">
        <v>81</v>
      </c>
      <c r="W4" s="327" t="s">
        <v>82</v>
      </c>
      <c r="X4" s="327" t="s">
        <v>83</v>
      </c>
      <c r="Y4" s="327" t="s">
        <v>84</v>
      </c>
      <c r="Z4" s="327" t="s">
        <v>85</v>
      </c>
    </row>
    <row r="5" spans="1:26" ht="13.5">
      <c r="A5" s="223">
        <f>'1次星取'!A4</f>
        <v>4</v>
      </c>
      <c r="B5" s="223" t="str">
        <f>'1次星取'!B4</f>
        <v>都留文科</v>
      </c>
      <c r="C5" s="31">
        <f>'1次星取'!BX7</f>
        <v>7</v>
      </c>
      <c r="D5" s="31">
        <f>'1次星取'!BY7</f>
        <v>11</v>
      </c>
      <c r="E5" s="31">
        <f>'1次星取'!CA7</f>
        <v>4</v>
      </c>
      <c r="F5" s="31">
        <f>'1次星取'!CB7</f>
        <v>3</v>
      </c>
      <c r="G5" s="31">
        <f>'1次星取'!CC7</f>
        <v>0</v>
      </c>
      <c r="H5" s="31">
        <f>'1次星取'!CD7</f>
        <v>13</v>
      </c>
      <c r="I5" s="31">
        <f>'1次星取'!CE7</f>
        <v>13</v>
      </c>
      <c r="J5" s="21">
        <f aca="true" t="shared" si="0" ref="J5:J12">IF(ISERROR(H5/I5),100,(H5/I5))</f>
        <v>1</v>
      </c>
      <c r="K5" s="224">
        <f>'1次星取'!CI7</f>
        <v>577</v>
      </c>
      <c r="L5" s="224">
        <f>'1次星取'!CJ7</f>
        <v>599</v>
      </c>
      <c r="M5" s="23"/>
      <c r="N5" s="23">
        <f aca="true" t="shared" si="1" ref="N5:N12">E5+1</f>
        <v>5</v>
      </c>
      <c r="O5" s="23">
        <f aca="true" t="shared" si="2" ref="O5:O12">F5</f>
        <v>3</v>
      </c>
      <c r="P5" s="23">
        <f aca="true" t="shared" si="3" ref="P5:P12">D5+2</f>
        <v>13</v>
      </c>
      <c r="Q5" s="23">
        <f aca="true" t="shared" si="4" ref="Q5:Q12">E5</f>
        <v>4</v>
      </c>
      <c r="R5" s="23">
        <f aca="true" t="shared" si="5" ref="R5:R12">F5+1</f>
        <v>4</v>
      </c>
      <c r="S5" s="23">
        <f aca="true" t="shared" si="6" ref="S5:S12">D5+1</f>
        <v>12</v>
      </c>
      <c r="T5" s="23"/>
      <c r="U5" s="21">
        <f aca="true" t="shared" si="7" ref="U5:U12">IF(ISERROR(($H5+3)/($I5+0)),0,(($H5+3)/($I5+0)))</f>
        <v>1.2307692307692308</v>
      </c>
      <c r="V5" s="21">
        <f aca="true" t="shared" si="8" ref="V5:V12">($H5+3)/($I5+1)</f>
        <v>1.1428571428571428</v>
      </c>
      <c r="W5" s="21">
        <f aca="true" t="shared" si="9" ref="W5:W12">($H5+3)/($I5+2)</f>
        <v>1.0666666666666667</v>
      </c>
      <c r="X5" s="21">
        <f aca="true" t="shared" si="10" ref="X5:X12">($H5+2)/($I5+3)</f>
        <v>0.9375</v>
      </c>
      <c r="Y5" s="21">
        <f aca="true" t="shared" si="11" ref="Y5:Y12">($H5+1)/($I5+3)</f>
        <v>0.875</v>
      </c>
      <c r="Z5" s="21">
        <f aca="true" t="shared" si="12" ref="Z5:Z12">($H5)/($I5+3)</f>
        <v>0.8125</v>
      </c>
    </row>
    <row r="6" spans="1:26" ht="13.5">
      <c r="A6" s="223">
        <f>'1次星取'!A18</f>
        <v>1</v>
      </c>
      <c r="B6" s="223" t="str">
        <f>'1次星取'!B18</f>
        <v>大東文化</v>
      </c>
      <c r="C6" s="31">
        <f>'1次星取'!BX21</f>
        <v>7</v>
      </c>
      <c r="D6" s="31">
        <f>'1次星取'!BY21</f>
        <v>13</v>
      </c>
      <c r="E6" s="31">
        <f>'1次星取'!CA21</f>
        <v>6</v>
      </c>
      <c r="F6" s="31">
        <f>'1次星取'!CB21</f>
        <v>1</v>
      </c>
      <c r="G6" s="31">
        <f>'1次星取'!CC21</f>
        <v>0</v>
      </c>
      <c r="H6" s="31">
        <f>'1次星取'!CD21</f>
        <v>19</v>
      </c>
      <c r="I6" s="31">
        <f>'1次星取'!CE21</f>
        <v>6</v>
      </c>
      <c r="J6" s="21">
        <f t="shared" si="0"/>
        <v>3.1666666666666665</v>
      </c>
      <c r="K6" s="224">
        <f>'1次星取'!CI21</f>
        <v>606</v>
      </c>
      <c r="L6" s="224">
        <f>'1次星取'!CJ21</f>
        <v>530</v>
      </c>
      <c r="M6" s="23"/>
      <c r="N6" s="23">
        <f t="shared" si="1"/>
        <v>7</v>
      </c>
      <c r="O6" s="23">
        <f t="shared" si="2"/>
        <v>1</v>
      </c>
      <c r="P6" s="23">
        <f t="shared" si="3"/>
        <v>15</v>
      </c>
      <c r="Q6" s="23">
        <f t="shared" si="4"/>
        <v>6</v>
      </c>
      <c r="R6" s="23">
        <f t="shared" si="5"/>
        <v>2</v>
      </c>
      <c r="S6" s="23">
        <f t="shared" si="6"/>
        <v>14</v>
      </c>
      <c r="T6" s="23"/>
      <c r="U6" s="21">
        <f t="shared" si="7"/>
        <v>3.6666666666666665</v>
      </c>
      <c r="V6" s="21">
        <f t="shared" si="8"/>
        <v>3.142857142857143</v>
      </c>
      <c r="W6" s="21">
        <f t="shared" si="9"/>
        <v>2.75</v>
      </c>
      <c r="X6" s="21">
        <f t="shared" si="10"/>
        <v>2.3333333333333335</v>
      </c>
      <c r="Y6" s="21">
        <f t="shared" si="11"/>
        <v>2.2222222222222223</v>
      </c>
      <c r="Z6" s="21">
        <f t="shared" si="12"/>
        <v>2.111111111111111</v>
      </c>
    </row>
    <row r="7" spans="1:26" ht="13.5">
      <c r="A7" s="223">
        <f>'1次星取'!A32</f>
        <v>3</v>
      </c>
      <c r="B7" s="223" t="str">
        <f>'1次星取'!B32</f>
        <v>敬愛大</v>
      </c>
      <c r="C7" s="31">
        <f>'1次星取'!BX35</f>
        <v>7</v>
      </c>
      <c r="D7" s="31">
        <f>'1次星取'!BY35</f>
        <v>11</v>
      </c>
      <c r="E7" s="31">
        <f>'1次星取'!CA35</f>
        <v>4</v>
      </c>
      <c r="F7" s="31">
        <f>'1次星取'!CB35</f>
        <v>3</v>
      </c>
      <c r="G7" s="31">
        <f>'1次星取'!CC35</f>
        <v>0</v>
      </c>
      <c r="H7" s="31">
        <f>'1次星取'!CD35</f>
        <v>16</v>
      </c>
      <c r="I7" s="31">
        <f>'1次星取'!CE35</f>
        <v>14</v>
      </c>
      <c r="J7" s="21">
        <f t="shared" si="0"/>
        <v>1.1428571428571428</v>
      </c>
      <c r="K7" s="224">
        <f>'1次星取'!CI35</f>
        <v>642</v>
      </c>
      <c r="L7" s="224">
        <f>'1次星取'!CJ35</f>
        <v>634</v>
      </c>
      <c r="M7" s="23"/>
      <c r="N7" s="23">
        <f t="shared" si="1"/>
        <v>5</v>
      </c>
      <c r="O7" s="23">
        <f t="shared" si="2"/>
        <v>3</v>
      </c>
      <c r="P7" s="23">
        <f t="shared" si="3"/>
        <v>13</v>
      </c>
      <c r="Q7" s="23">
        <f t="shared" si="4"/>
        <v>4</v>
      </c>
      <c r="R7" s="23">
        <f t="shared" si="5"/>
        <v>4</v>
      </c>
      <c r="S7" s="23">
        <f t="shared" si="6"/>
        <v>12</v>
      </c>
      <c r="T7" s="23"/>
      <c r="U7" s="21">
        <f t="shared" si="7"/>
        <v>1.3571428571428572</v>
      </c>
      <c r="V7" s="21">
        <f t="shared" si="8"/>
        <v>1.2666666666666666</v>
      </c>
      <c r="W7" s="21">
        <f t="shared" si="9"/>
        <v>1.1875</v>
      </c>
      <c r="X7" s="21">
        <f t="shared" si="10"/>
        <v>1.0588235294117647</v>
      </c>
      <c r="Y7" s="21">
        <f t="shared" si="11"/>
        <v>1</v>
      </c>
      <c r="Z7" s="21">
        <f t="shared" si="12"/>
        <v>0.9411764705882353</v>
      </c>
    </row>
    <row r="8" spans="1:26" ht="13.5">
      <c r="A8" s="223">
        <f>'1次星取'!A25</f>
        <v>6</v>
      </c>
      <c r="B8" s="223" t="str">
        <f>'1次星取'!B25</f>
        <v>桜美林</v>
      </c>
      <c r="C8" s="31">
        <f>'1次星取'!BX28</f>
        <v>7</v>
      </c>
      <c r="D8" s="31">
        <f>'1次星取'!BY28</f>
        <v>9</v>
      </c>
      <c r="E8" s="31">
        <f>'1次星取'!CA28</f>
        <v>2</v>
      </c>
      <c r="F8" s="31">
        <f>'1次星取'!CB28</f>
        <v>5</v>
      </c>
      <c r="G8" s="31">
        <f>'1次星取'!CC28</f>
        <v>0</v>
      </c>
      <c r="H8" s="31">
        <f>'1次星取'!CD28</f>
        <v>13</v>
      </c>
      <c r="I8" s="31">
        <f>'1次星取'!CE28</f>
        <v>16</v>
      </c>
      <c r="J8" s="21">
        <f t="shared" si="0"/>
        <v>0.8125</v>
      </c>
      <c r="K8" s="224">
        <f>'1次星取'!CI28</f>
        <v>618</v>
      </c>
      <c r="L8" s="224">
        <f>'1次星取'!CJ28</f>
        <v>629</v>
      </c>
      <c r="M8" s="23"/>
      <c r="N8" s="23">
        <f t="shared" si="1"/>
        <v>3</v>
      </c>
      <c r="O8" s="23">
        <f t="shared" si="2"/>
        <v>5</v>
      </c>
      <c r="P8" s="23">
        <f t="shared" si="3"/>
        <v>11</v>
      </c>
      <c r="Q8" s="23">
        <f t="shared" si="4"/>
        <v>2</v>
      </c>
      <c r="R8" s="23">
        <f t="shared" si="5"/>
        <v>6</v>
      </c>
      <c r="S8" s="23">
        <f t="shared" si="6"/>
        <v>10</v>
      </c>
      <c r="T8" s="23"/>
      <c r="U8" s="21">
        <f t="shared" si="7"/>
        <v>1</v>
      </c>
      <c r="V8" s="21">
        <f t="shared" si="8"/>
        <v>0.9411764705882353</v>
      </c>
      <c r="W8" s="21">
        <f t="shared" si="9"/>
        <v>0.8888888888888888</v>
      </c>
      <c r="X8" s="21">
        <f t="shared" si="10"/>
        <v>0.7894736842105263</v>
      </c>
      <c r="Y8" s="21">
        <f t="shared" si="11"/>
        <v>0.7368421052631579</v>
      </c>
      <c r="Z8" s="21">
        <f t="shared" si="12"/>
        <v>0.6842105263157895</v>
      </c>
    </row>
    <row r="9" spans="1:26" ht="13.5">
      <c r="A9" s="223">
        <f>'1次星取'!A46</f>
        <v>8</v>
      </c>
      <c r="B9" s="223" t="str">
        <f>'1次星取'!B46</f>
        <v>神奈川</v>
      </c>
      <c r="C9" s="31">
        <f>'1次星取'!BX49</f>
        <v>7</v>
      </c>
      <c r="D9" s="31">
        <f>'1次星取'!BY49</f>
        <v>8</v>
      </c>
      <c r="E9" s="31">
        <f>'1次星取'!CA49</f>
        <v>1</v>
      </c>
      <c r="F9" s="31">
        <f>'1次星取'!CB49</f>
        <v>6</v>
      </c>
      <c r="G9" s="31">
        <f>'1次星取'!CC49</f>
        <v>0</v>
      </c>
      <c r="H9" s="31">
        <f>'1次星取'!CD49</f>
        <v>9</v>
      </c>
      <c r="I9" s="31">
        <f>'1次星取'!CE49</f>
        <v>20</v>
      </c>
      <c r="J9" s="21">
        <f t="shared" si="0"/>
        <v>0.45</v>
      </c>
      <c r="K9" s="224">
        <f>'1次星取'!CI49</f>
        <v>597</v>
      </c>
      <c r="L9" s="224">
        <f>'1次星取'!CJ49</f>
        <v>680</v>
      </c>
      <c r="M9" s="23"/>
      <c r="N9" s="23">
        <f t="shared" si="1"/>
        <v>2</v>
      </c>
      <c r="O9" s="23">
        <f t="shared" si="2"/>
        <v>6</v>
      </c>
      <c r="P9" s="23">
        <f t="shared" si="3"/>
        <v>10</v>
      </c>
      <c r="Q9" s="23">
        <f t="shared" si="4"/>
        <v>1</v>
      </c>
      <c r="R9" s="23">
        <f t="shared" si="5"/>
        <v>7</v>
      </c>
      <c r="S9" s="23">
        <f t="shared" si="6"/>
        <v>9</v>
      </c>
      <c r="T9" s="23"/>
      <c r="U9" s="21">
        <f t="shared" si="7"/>
        <v>0.6</v>
      </c>
      <c r="V9" s="21">
        <f t="shared" si="8"/>
        <v>0.5714285714285714</v>
      </c>
      <c r="W9" s="21">
        <f t="shared" si="9"/>
        <v>0.5454545454545454</v>
      </c>
      <c r="X9" s="21">
        <f t="shared" si="10"/>
        <v>0.4782608695652174</v>
      </c>
      <c r="Y9" s="21">
        <f t="shared" si="11"/>
        <v>0.43478260869565216</v>
      </c>
      <c r="Z9" s="21">
        <f t="shared" si="12"/>
        <v>0.391304347826087</v>
      </c>
    </row>
    <row r="10" spans="1:26" ht="13.5">
      <c r="A10" s="223">
        <f>'1次星取'!A11</f>
        <v>2</v>
      </c>
      <c r="B10" s="223" t="str">
        <f>'1次星取'!B11</f>
        <v>日本大</v>
      </c>
      <c r="C10" s="31">
        <f>'1次星取'!BX14</f>
        <v>7</v>
      </c>
      <c r="D10" s="31">
        <f>'1次星取'!BY14</f>
        <v>13</v>
      </c>
      <c r="E10" s="31">
        <f>'1次星取'!CA14</f>
        <v>6</v>
      </c>
      <c r="F10" s="31">
        <f>'1次星取'!CB14</f>
        <v>1</v>
      </c>
      <c r="G10" s="31">
        <f>'1次星取'!CC14</f>
        <v>0</v>
      </c>
      <c r="H10" s="31">
        <f>'1次星取'!CD14</f>
        <v>19</v>
      </c>
      <c r="I10" s="31">
        <f>'1次星取'!CE14</f>
        <v>7</v>
      </c>
      <c r="J10" s="21">
        <f t="shared" si="0"/>
        <v>2.7142857142857144</v>
      </c>
      <c r="K10" s="224">
        <f>'1次星取'!CI14</f>
        <v>626</v>
      </c>
      <c r="L10" s="224">
        <f>'1次星取'!CJ14</f>
        <v>534</v>
      </c>
      <c r="M10" s="23"/>
      <c r="N10" s="23">
        <f t="shared" si="1"/>
        <v>7</v>
      </c>
      <c r="O10" s="23">
        <f t="shared" si="2"/>
        <v>1</v>
      </c>
      <c r="P10" s="23">
        <f t="shared" si="3"/>
        <v>15</v>
      </c>
      <c r="Q10" s="23">
        <f t="shared" si="4"/>
        <v>6</v>
      </c>
      <c r="R10" s="23">
        <f t="shared" si="5"/>
        <v>2</v>
      </c>
      <c r="S10" s="23">
        <f t="shared" si="6"/>
        <v>14</v>
      </c>
      <c r="T10" s="23"/>
      <c r="U10" s="21">
        <f t="shared" si="7"/>
        <v>3.142857142857143</v>
      </c>
      <c r="V10" s="21">
        <f t="shared" si="8"/>
        <v>2.75</v>
      </c>
      <c r="W10" s="21">
        <f t="shared" si="9"/>
        <v>2.4444444444444446</v>
      </c>
      <c r="X10" s="21">
        <f t="shared" si="10"/>
        <v>2.1</v>
      </c>
      <c r="Y10" s="21">
        <f t="shared" si="11"/>
        <v>2</v>
      </c>
      <c r="Z10" s="21">
        <f t="shared" si="12"/>
        <v>1.9</v>
      </c>
    </row>
    <row r="11" spans="1:26" ht="13.5">
      <c r="A11" s="223">
        <f>'1次星取'!A53</f>
        <v>5</v>
      </c>
      <c r="B11" s="223" t="str">
        <f>'1次星取'!B53</f>
        <v>江戸川</v>
      </c>
      <c r="C11" s="31">
        <f>'1次星取'!BX56</f>
        <v>7</v>
      </c>
      <c r="D11" s="31">
        <f>'1次星取'!BY56</f>
        <v>10</v>
      </c>
      <c r="E11" s="31">
        <f>'1次星取'!CA56</f>
        <v>3</v>
      </c>
      <c r="F11" s="31">
        <f>'1次星取'!CB56</f>
        <v>4</v>
      </c>
      <c r="G11" s="31">
        <f>'1次星取'!CC56</f>
        <v>0</v>
      </c>
      <c r="H11" s="31">
        <f>'1次星取'!CD56</f>
        <v>11</v>
      </c>
      <c r="I11" s="31">
        <f>'1次星取'!CE56</f>
        <v>16</v>
      </c>
      <c r="J11" s="21">
        <f t="shared" si="0"/>
        <v>0.6875</v>
      </c>
      <c r="K11" s="224">
        <f>'1次星取'!CI56</f>
        <v>598</v>
      </c>
      <c r="L11" s="224">
        <f>'1次星取'!CJ56</f>
        <v>617</v>
      </c>
      <c r="M11" s="23"/>
      <c r="N11" s="23">
        <f t="shared" si="1"/>
        <v>4</v>
      </c>
      <c r="O11" s="23">
        <f t="shared" si="2"/>
        <v>4</v>
      </c>
      <c r="P11" s="23">
        <f t="shared" si="3"/>
        <v>12</v>
      </c>
      <c r="Q11" s="23">
        <f t="shared" si="4"/>
        <v>3</v>
      </c>
      <c r="R11" s="23">
        <f t="shared" si="5"/>
        <v>5</v>
      </c>
      <c r="S11" s="23">
        <f t="shared" si="6"/>
        <v>11</v>
      </c>
      <c r="T11" s="23"/>
      <c r="U11" s="21">
        <f t="shared" si="7"/>
        <v>0.875</v>
      </c>
      <c r="V11" s="21">
        <f t="shared" si="8"/>
        <v>0.8235294117647058</v>
      </c>
      <c r="W11" s="21">
        <f t="shared" si="9"/>
        <v>0.7777777777777778</v>
      </c>
      <c r="X11" s="21">
        <f t="shared" si="10"/>
        <v>0.6842105263157895</v>
      </c>
      <c r="Y11" s="21">
        <f t="shared" si="11"/>
        <v>0.631578947368421</v>
      </c>
      <c r="Z11" s="21">
        <f t="shared" si="12"/>
        <v>0.5789473684210527</v>
      </c>
    </row>
    <row r="12" spans="1:26" ht="13.5">
      <c r="A12" s="223">
        <f>'1次星取'!A39</f>
        <v>7</v>
      </c>
      <c r="B12" s="223" t="str">
        <f>'1次星取'!B39</f>
        <v>白鷗大</v>
      </c>
      <c r="C12" s="31">
        <f>'1次星取'!BX42</f>
        <v>7</v>
      </c>
      <c r="D12" s="31">
        <f>'1次星取'!BY42</f>
        <v>9</v>
      </c>
      <c r="E12" s="31">
        <f>'1次星取'!CA42</f>
        <v>2</v>
      </c>
      <c r="F12" s="31">
        <f>'1次星取'!CB42</f>
        <v>5</v>
      </c>
      <c r="G12" s="31">
        <f>'1次星取'!CC42</f>
        <v>0</v>
      </c>
      <c r="H12" s="31">
        <f>'1次星取'!CD42</f>
        <v>9</v>
      </c>
      <c r="I12" s="31">
        <f>'1次星取'!CE42</f>
        <v>17</v>
      </c>
      <c r="J12" s="21">
        <f t="shared" si="0"/>
        <v>0.5294117647058824</v>
      </c>
      <c r="K12" s="224">
        <f>'1次星取'!CI42</f>
        <v>571</v>
      </c>
      <c r="L12" s="224">
        <f>'1次星取'!CJ42</f>
        <v>612</v>
      </c>
      <c r="M12" s="23"/>
      <c r="N12" s="23">
        <f t="shared" si="1"/>
        <v>3</v>
      </c>
      <c r="O12" s="23">
        <f t="shared" si="2"/>
        <v>5</v>
      </c>
      <c r="P12" s="23">
        <f t="shared" si="3"/>
        <v>11</v>
      </c>
      <c r="Q12" s="23">
        <f t="shared" si="4"/>
        <v>2</v>
      </c>
      <c r="R12" s="23">
        <f t="shared" si="5"/>
        <v>6</v>
      </c>
      <c r="S12" s="23">
        <f t="shared" si="6"/>
        <v>10</v>
      </c>
      <c r="T12" s="23"/>
      <c r="U12" s="21">
        <f t="shared" si="7"/>
        <v>0.7058823529411765</v>
      </c>
      <c r="V12" s="21">
        <f t="shared" si="8"/>
        <v>0.6666666666666666</v>
      </c>
      <c r="W12" s="21">
        <f t="shared" si="9"/>
        <v>0.631578947368421</v>
      </c>
      <c r="X12" s="21">
        <f t="shared" si="10"/>
        <v>0.55</v>
      </c>
      <c r="Y12" s="21">
        <f t="shared" si="11"/>
        <v>0.5</v>
      </c>
      <c r="Z12" s="21">
        <f t="shared" si="12"/>
        <v>0.45</v>
      </c>
    </row>
  </sheetData>
  <sheetProtection/>
  <mergeCells count="3">
    <mergeCell ref="N3:P3"/>
    <mergeCell ref="Q3:S3"/>
    <mergeCell ref="U3:Z3"/>
  </mergeCells>
  <printOptions/>
  <pageMargins left="0.787" right="0.787" top="0.984" bottom="0.984" header="0.512" footer="0.512"/>
  <pageSetup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A1:AH22"/>
  <sheetViews>
    <sheetView zoomScalePageLayoutView="0" workbookViewId="0" topLeftCell="A1">
      <selection activeCell="AF19" sqref="AF19"/>
    </sheetView>
  </sheetViews>
  <sheetFormatPr defaultColWidth="9.00390625" defaultRowHeight="13.5"/>
  <cols>
    <col min="1" max="1" width="3.875" style="235" customWidth="1"/>
    <col min="2" max="2" width="9.00390625" style="235" customWidth="1"/>
    <col min="3" max="3" width="2.50390625" style="235" customWidth="1"/>
    <col min="4" max="4" width="9.625" style="233" customWidth="1"/>
    <col min="5" max="5" width="3.50390625" style="233" hidden="1" customWidth="1"/>
    <col min="6" max="6" width="3.50390625" style="234" bestFit="1" customWidth="1"/>
    <col min="7" max="7" width="2.50390625" style="233" customWidth="1"/>
    <col min="8" max="8" width="3.50390625" style="234" customWidth="1"/>
    <col min="9" max="9" width="3.50390625" style="233" hidden="1" customWidth="1"/>
    <col min="10" max="10" width="8.625" style="233" bestFit="1" customWidth="1"/>
    <col min="11" max="11" width="2.50390625" style="233" customWidth="1"/>
    <col min="12" max="12" width="8.625" style="233" bestFit="1" customWidth="1"/>
    <col min="13" max="13" width="3.50390625" style="233" hidden="1" customWidth="1"/>
    <col min="14" max="14" width="3.50390625" style="234" customWidth="1"/>
    <col min="15" max="15" width="2.50390625" style="233" customWidth="1"/>
    <col min="16" max="16" width="3.50390625" style="234" customWidth="1"/>
    <col min="17" max="17" width="3.50390625" style="233" hidden="1" customWidth="1"/>
    <col min="18" max="18" width="8.625" style="233" bestFit="1" customWidth="1"/>
    <col min="19" max="19" width="2.50390625" style="233" customWidth="1"/>
    <col min="20" max="20" width="8.625" style="233" bestFit="1" customWidth="1"/>
    <col min="21" max="21" width="3.50390625" style="233" hidden="1" customWidth="1"/>
    <col min="22" max="22" width="3.50390625" style="234" customWidth="1"/>
    <col min="23" max="23" width="2.50390625" style="233" customWidth="1"/>
    <col min="24" max="24" width="3.50390625" style="234" customWidth="1"/>
    <col min="25" max="25" width="3.50390625" style="233" hidden="1" customWidth="1"/>
    <col min="26" max="26" width="8.625" style="233" bestFit="1" customWidth="1"/>
    <col min="27" max="27" width="2.50390625" style="233" customWidth="1"/>
    <col min="28" max="28" width="8.625" style="233" bestFit="1" customWidth="1"/>
    <col min="29" max="29" width="3.50390625" style="233" hidden="1" customWidth="1"/>
    <col min="30" max="30" width="3.50390625" style="234" customWidth="1"/>
    <col min="31" max="31" width="2.50390625" style="233" customWidth="1"/>
    <col min="32" max="32" width="3.50390625" style="234" customWidth="1"/>
    <col min="33" max="33" width="3.50390625" style="233" hidden="1" customWidth="1"/>
    <col min="34" max="34" width="8.625" style="233" bestFit="1" customWidth="1"/>
    <col min="35" max="35" width="6.625" style="235" customWidth="1"/>
    <col min="36" max="16384" width="9.00390625" style="235" customWidth="1"/>
  </cols>
  <sheetData>
    <row r="1" spans="1:3" ht="13.5">
      <c r="A1" s="232"/>
      <c r="B1" s="232" t="s">
        <v>46</v>
      </c>
      <c r="C1" s="232"/>
    </row>
    <row r="2" spans="1:34" ht="13.5">
      <c r="A2" s="232">
        <v>1</v>
      </c>
      <c r="B2" s="232" t="s">
        <v>91</v>
      </c>
      <c r="C2" s="232"/>
      <c r="D2" s="237" t="s">
        <v>47</v>
      </c>
      <c r="E2" s="237"/>
      <c r="F2" s="238"/>
      <c r="G2" s="237"/>
      <c r="H2" s="238"/>
      <c r="I2" s="237"/>
      <c r="J2" s="237"/>
      <c r="K2" s="237"/>
      <c r="L2" s="237"/>
      <c r="M2" s="237"/>
      <c r="N2" s="238"/>
      <c r="O2" s="237"/>
      <c r="P2" s="238"/>
      <c r="Q2" s="237"/>
      <c r="R2" s="237"/>
      <c r="S2" s="237"/>
      <c r="T2" s="237"/>
      <c r="U2" s="237"/>
      <c r="V2" s="238"/>
      <c r="W2" s="237"/>
      <c r="X2" s="238"/>
      <c r="Y2" s="237"/>
      <c r="Z2" s="237"/>
      <c r="AA2" s="237"/>
      <c r="AB2" s="237"/>
      <c r="AC2" s="237"/>
      <c r="AD2" s="238"/>
      <c r="AE2" s="237"/>
      <c r="AF2" s="238"/>
      <c r="AG2" s="237"/>
      <c r="AH2" s="237"/>
    </row>
    <row r="3" spans="1:34" ht="13.5">
      <c r="A3" s="232">
        <v>2</v>
      </c>
      <c r="B3" s="232" t="s">
        <v>87</v>
      </c>
      <c r="C3" s="232"/>
      <c r="D3" s="239" t="s">
        <v>19</v>
      </c>
      <c r="E3" s="240"/>
      <c r="F3" s="241"/>
      <c r="G3" s="240"/>
      <c r="H3" s="241"/>
      <c r="I3" s="240"/>
      <c r="J3" s="242" t="s">
        <v>19</v>
      </c>
      <c r="K3" s="240"/>
      <c r="L3" s="239" t="s">
        <v>19</v>
      </c>
      <c r="M3" s="240"/>
      <c r="N3" s="241"/>
      <c r="O3" s="240"/>
      <c r="P3" s="241"/>
      <c r="Q3" s="240"/>
      <c r="R3" s="242" t="s">
        <v>19</v>
      </c>
      <c r="S3" s="240"/>
      <c r="T3" s="239" t="s">
        <v>19</v>
      </c>
      <c r="U3" s="240"/>
      <c r="V3" s="241"/>
      <c r="W3" s="240"/>
      <c r="X3" s="241"/>
      <c r="Y3" s="240"/>
      <c r="Z3" s="242" t="s">
        <v>19</v>
      </c>
      <c r="AA3" s="240"/>
      <c r="AB3" s="239" t="s">
        <v>19</v>
      </c>
      <c r="AC3" s="240"/>
      <c r="AD3" s="241"/>
      <c r="AE3" s="240"/>
      <c r="AF3" s="241"/>
      <c r="AG3" s="240"/>
      <c r="AH3" s="242" t="s">
        <v>19</v>
      </c>
    </row>
    <row r="4" spans="1:34" ht="13.5">
      <c r="A4" s="232">
        <v>3</v>
      </c>
      <c r="B4" s="232" t="s">
        <v>89</v>
      </c>
      <c r="C4" s="232"/>
      <c r="D4" s="243"/>
      <c r="E4" s="237">
        <f>IF(H4="",IF(F4="","",IF(F4="",IF(H4&lt;24,25,F4+2),F4)),IF(H4&lt;24,25,H4+2))</f>
        <v>28</v>
      </c>
      <c r="F4" s="249"/>
      <c r="G4" s="237"/>
      <c r="H4" s="249">
        <v>26</v>
      </c>
      <c r="I4" s="237">
        <f>IF(F4="",IF(H4="","",IF(H4="",IF(F4&lt;24,25,F4+2),H4)),IF(F4&lt;24,25,F4+2))</f>
        <v>26</v>
      </c>
      <c r="J4" s="244"/>
      <c r="K4" s="237"/>
      <c r="L4" s="243"/>
      <c r="M4" s="237">
        <f>IF(P4="",IF(N4="","",IF(N4="",IF(P4&lt;24,25,N4+2),N4)),IF(P4&lt;24,25,P4+2))</f>
        <v>25</v>
      </c>
      <c r="N4" s="249"/>
      <c r="O4" s="237"/>
      <c r="P4" s="249">
        <v>12</v>
      </c>
      <c r="Q4" s="237">
        <f>IF(N4="",IF(P4="","",IF(P4="",IF(N4&lt;24,25,N4+2),P4)),IF(N4&lt;24,25,N4+2))</f>
        <v>12</v>
      </c>
      <c r="R4" s="244"/>
      <c r="S4" s="237"/>
      <c r="T4" s="243"/>
      <c r="U4" s="237">
        <f>IF(X4="",IF(V4="","",IF(V4="",IF(X4&lt;24,25,V4+2),V4)),IF(X4&lt;24,25,X4+2))</f>
        <v>25</v>
      </c>
      <c r="V4" s="249"/>
      <c r="W4" s="237"/>
      <c r="X4" s="249">
        <v>22</v>
      </c>
      <c r="Y4" s="237">
        <f>IF(V4="",IF(X4="","",IF(X4="",IF(V4&lt;24,25,V4+2),X4)),IF(V4&lt;24,25,V4+2))</f>
        <v>22</v>
      </c>
      <c r="Z4" s="244"/>
      <c r="AA4" s="237"/>
      <c r="AB4" s="243"/>
      <c r="AC4" s="237">
        <f>IF(AF4="",IF(AD4="","",IF(AD4="",IF(AF4&lt;24,25,AD4+2),AD4)),IF(AF4&lt;24,25,AF4+2))</f>
        <v>25</v>
      </c>
      <c r="AD4" s="249"/>
      <c r="AE4" s="237"/>
      <c r="AF4" s="249">
        <v>17</v>
      </c>
      <c r="AG4" s="237">
        <f>IF(AD4="",IF(AF4="","",IF(AF4="",IF(AD4&lt;24,25,AD4+2),AF4)),IF(AD4&lt;24,25,AD4+2))</f>
        <v>17</v>
      </c>
      <c r="AH4" s="244"/>
    </row>
    <row r="5" spans="1:34" ht="13.5">
      <c r="A5" s="232">
        <v>4</v>
      </c>
      <c r="B5" s="232" t="s">
        <v>90</v>
      </c>
      <c r="C5" s="232"/>
      <c r="D5" s="243"/>
      <c r="E5" s="237">
        <f aca="true" t="shared" si="0" ref="E5:E21">IF(H5="",IF(F5="","",IF(F5="",IF(H5&lt;24,25,F5+2),F5)),IF(H5&lt;24,25,H5+2))</f>
        <v>25</v>
      </c>
      <c r="F5" s="249"/>
      <c r="G5" s="237"/>
      <c r="H5" s="249">
        <v>19</v>
      </c>
      <c r="I5" s="237">
        <f aca="true" t="shared" si="1" ref="I5:I21">IF(F5="",IF(H5="","",IF(H5="",IF(F5&lt;24,25,F5+2),H5)),IF(F5&lt;24,25,F5+2))</f>
        <v>19</v>
      </c>
      <c r="J5" s="244"/>
      <c r="K5" s="237"/>
      <c r="L5" s="243"/>
      <c r="M5" s="237">
        <f aca="true" t="shared" si="2" ref="M5:M21">IF(P5="",IF(N5="","",IF(N5="",IF(P5&lt;24,25,N5+2),N5)),IF(P5&lt;24,25,P5+2))</f>
        <v>25</v>
      </c>
      <c r="N5" s="249"/>
      <c r="O5" s="237"/>
      <c r="P5" s="249">
        <v>17</v>
      </c>
      <c r="Q5" s="237">
        <f aca="true" t="shared" si="3" ref="Q5:Q21">IF(N5="",IF(P5="","",IF(P5="",IF(N5&lt;24,25,N5+2),P5)),IF(N5&lt;24,25,N5+2))</f>
        <v>17</v>
      </c>
      <c r="R5" s="244"/>
      <c r="S5" s="237"/>
      <c r="T5" s="243"/>
      <c r="U5" s="237">
        <f aca="true" t="shared" si="4" ref="U5:U21">IF(X5="",IF(V5="","",IF(V5="",IF(X5&lt;24,25,V5+2),V5)),IF(X5&lt;24,25,X5+2))</f>
        <v>20</v>
      </c>
      <c r="V5" s="249">
        <v>20</v>
      </c>
      <c r="W5" s="237"/>
      <c r="X5" s="249"/>
      <c r="Y5" s="237">
        <f aca="true" t="shared" si="5" ref="Y5:Y21">IF(V5="",IF(X5="","",IF(X5="",IF(V5&lt;24,25,V5+2),X5)),IF(V5&lt;24,25,V5+2))</f>
        <v>25</v>
      </c>
      <c r="Z5" s="244"/>
      <c r="AA5" s="237"/>
      <c r="AB5" s="243"/>
      <c r="AC5" s="237">
        <f aca="true" t="shared" si="6" ref="AC5:AC21">IF(AF5="",IF(AD5="","",IF(AD5="",IF(AF5&lt;24,25,AD5+2),AD5)),IF(AF5&lt;24,25,AF5+2))</f>
        <v>25</v>
      </c>
      <c r="AD5" s="249"/>
      <c r="AE5" s="237"/>
      <c r="AF5" s="249">
        <v>14</v>
      </c>
      <c r="AG5" s="237">
        <f aca="true" t="shared" si="7" ref="AG5:AG21">IF(AD5="",IF(AF5="","",IF(AF5="",IF(AD5&lt;24,25,AD5+2),AF5)),IF(AD5&lt;24,25,AD5+2))</f>
        <v>14</v>
      </c>
      <c r="AH5" s="244"/>
    </row>
    <row r="6" spans="1:34" ht="13.5">
      <c r="A6" s="232">
        <v>5</v>
      </c>
      <c r="B6" s="232" t="s">
        <v>88</v>
      </c>
      <c r="C6" s="232"/>
      <c r="D6" s="243" t="str">
        <f>+B7</f>
        <v>桜美林</v>
      </c>
      <c r="E6" s="237">
        <f t="shared" si="0"/>
        <v>24</v>
      </c>
      <c r="F6" s="249">
        <v>24</v>
      </c>
      <c r="G6" s="237"/>
      <c r="H6" s="249"/>
      <c r="I6" s="237">
        <f t="shared" si="1"/>
        <v>26</v>
      </c>
      <c r="J6" s="244" t="str">
        <f>+B8</f>
        <v>白鷗大</v>
      </c>
      <c r="K6" s="237"/>
      <c r="L6" s="243" t="str">
        <f>+B6</f>
        <v>大東文化</v>
      </c>
      <c r="M6" s="237">
        <f t="shared" si="2"/>
        <v>25</v>
      </c>
      <c r="N6" s="249"/>
      <c r="O6" s="237"/>
      <c r="P6" s="249">
        <v>12</v>
      </c>
      <c r="Q6" s="237">
        <f t="shared" si="3"/>
        <v>12</v>
      </c>
      <c r="R6" s="244" t="str">
        <f>+B9</f>
        <v>立教大</v>
      </c>
      <c r="S6" s="237"/>
      <c r="T6" s="243" t="str">
        <f>+B3</f>
        <v>早稲田</v>
      </c>
      <c r="U6" s="237">
        <f t="shared" si="4"/>
        <v>26</v>
      </c>
      <c r="V6" s="249"/>
      <c r="W6" s="237"/>
      <c r="X6" s="249">
        <v>24</v>
      </c>
      <c r="Y6" s="237">
        <f t="shared" si="5"/>
        <v>24</v>
      </c>
      <c r="Z6" s="244" t="str">
        <f>+B4</f>
        <v>日本大</v>
      </c>
      <c r="AA6" s="237"/>
      <c r="AB6" s="243" t="str">
        <f>+B2</f>
        <v>松蔭大</v>
      </c>
      <c r="AC6" s="237">
        <f t="shared" si="6"/>
        <v>28</v>
      </c>
      <c r="AD6" s="249"/>
      <c r="AE6" s="237"/>
      <c r="AF6" s="249">
        <v>26</v>
      </c>
      <c r="AG6" s="237">
        <f t="shared" si="7"/>
        <v>26</v>
      </c>
      <c r="AH6" s="244" t="str">
        <f>+B5</f>
        <v>都留文科</v>
      </c>
    </row>
    <row r="7" spans="1:34" ht="13.5">
      <c r="A7" s="232">
        <v>6</v>
      </c>
      <c r="B7" s="232" t="s">
        <v>93</v>
      </c>
      <c r="C7" s="232"/>
      <c r="D7" s="243"/>
      <c r="E7" s="237">
        <f t="shared" si="0"/>
        <v>14</v>
      </c>
      <c r="F7" s="249">
        <v>14</v>
      </c>
      <c r="G7" s="237"/>
      <c r="H7" s="249"/>
      <c r="I7" s="237">
        <f t="shared" si="1"/>
        <v>25</v>
      </c>
      <c r="J7" s="244"/>
      <c r="K7" s="237"/>
      <c r="L7" s="243"/>
      <c r="M7" s="237">
        <f t="shared" si="2"/>
      </c>
      <c r="N7" s="249"/>
      <c r="O7" s="237"/>
      <c r="P7" s="249"/>
      <c r="Q7" s="237">
        <f t="shared" si="3"/>
      </c>
      <c r="R7" s="244"/>
      <c r="S7" s="237"/>
      <c r="T7" s="243"/>
      <c r="U7" s="237">
        <f t="shared" si="4"/>
        <v>25</v>
      </c>
      <c r="V7" s="249"/>
      <c r="W7" s="237"/>
      <c r="X7" s="249">
        <v>17</v>
      </c>
      <c r="Y7" s="237">
        <f t="shared" si="5"/>
        <v>17</v>
      </c>
      <c r="Z7" s="244"/>
      <c r="AA7" s="237"/>
      <c r="AB7" s="243"/>
      <c r="AC7" s="237">
        <f t="shared" si="6"/>
      </c>
      <c r="AD7" s="249"/>
      <c r="AE7" s="237"/>
      <c r="AF7" s="249"/>
      <c r="AG7" s="237">
        <f t="shared" si="7"/>
      </c>
      <c r="AH7" s="244"/>
    </row>
    <row r="8" spans="1:34" ht="13.5">
      <c r="A8" s="232">
        <v>7</v>
      </c>
      <c r="B8" s="232" t="s">
        <v>94</v>
      </c>
      <c r="C8" s="232"/>
      <c r="D8" s="245"/>
      <c r="E8" s="237">
        <f>IF(H8="",IF(F8="","",IF(F8="",IF(H8&lt;14,15,F8+2),F8)),IF(H8&lt;14,15,H8+2))</f>
        <v>11</v>
      </c>
      <c r="F8" s="250">
        <v>11</v>
      </c>
      <c r="G8" s="246"/>
      <c r="H8" s="250"/>
      <c r="I8" s="237">
        <f>IF(F8="",IF(H8="","",IF(H8="",IF(F8&lt;14,15,F8+2),H8)),IF(F8&lt;14,15,F8+2))</f>
        <v>15</v>
      </c>
      <c r="J8" s="247"/>
      <c r="K8" s="246"/>
      <c r="L8" s="245"/>
      <c r="M8" s="237">
        <f>IF(P8="",IF(N8="","",IF(N8="",IF(P8&lt;14,15,N8+2),N8)),IF(P8&lt;14,15,P8+2))</f>
      </c>
      <c r="N8" s="250"/>
      <c r="O8" s="246"/>
      <c r="P8" s="250"/>
      <c r="Q8" s="237">
        <f>IF(N8="",IF(P8="","",IF(P8="",IF(N8&lt;14,15,N8+2),P8)),IF(N8&lt;14,15,N8+2))</f>
      </c>
      <c r="R8" s="247"/>
      <c r="S8" s="246"/>
      <c r="T8" s="245"/>
      <c r="U8" s="237">
        <f>IF(X8="",IF(V8="","",IF(V8="",IF(X8&lt;14,15,V8+2),V8)),IF(X8&lt;14,15,X8+2))</f>
      </c>
      <c r="V8" s="250"/>
      <c r="W8" s="246"/>
      <c r="X8" s="250"/>
      <c r="Y8" s="237">
        <f>IF(V8="",IF(X8="","",IF(X8="",IF(V8&lt;14,15,V8+2),X8)),IF(V8&lt;14,15,V8+2))</f>
      </c>
      <c r="Z8" s="247"/>
      <c r="AA8" s="246"/>
      <c r="AB8" s="245"/>
      <c r="AC8" s="237">
        <f>IF(AF8="",IF(AD8="","",IF(AD8="",IF(AF8&lt;14,15,AD8+2),AD8)),IF(AF8&lt;14,15,AF8+2))</f>
      </c>
      <c r="AD8" s="250"/>
      <c r="AE8" s="246"/>
      <c r="AF8" s="250"/>
      <c r="AG8" s="237">
        <f>IF(AD8="",IF(AF8="","",IF(AF8="",IF(AD8&lt;14,15,AD8+2),AF8)),IF(AD8&lt;14,15,AD8+2))</f>
      </c>
      <c r="AH8" s="247"/>
    </row>
    <row r="9" spans="1:34" ht="13.5">
      <c r="A9" s="232">
        <v>8</v>
      </c>
      <c r="B9" s="232" t="s">
        <v>92</v>
      </c>
      <c r="C9" s="232"/>
      <c r="D9" s="237" t="s">
        <v>48</v>
      </c>
      <c r="E9" s="237">
        <f t="shared" si="0"/>
      </c>
      <c r="F9" s="238"/>
      <c r="G9" s="237"/>
      <c r="H9" s="238"/>
      <c r="I9" s="237">
        <f t="shared" si="1"/>
      </c>
      <c r="J9" s="237"/>
      <c r="K9" s="237"/>
      <c r="L9" s="237"/>
      <c r="M9" s="237">
        <f t="shared" si="2"/>
      </c>
      <c r="N9" s="238"/>
      <c r="O9" s="237"/>
      <c r="P9" s="238"/>
      <c r="Q9" s="237">
        <f t="shared" si="3"/>
      </c>
      <c r="R9" s="237"/>
      <c r="S9" s="237"/>
      <c r="T9" s="237"/>
      <c r="U9" s="237">
        <f t="shared" si="4"/>
      </c>
      <c r="V9" s="238"/>
      <c r="W9" s="237"/>
      <c r="X9" s="238"/>
      <c r="Y9" s="237">
        <f t="shared" si="5"/>
      </c>
      <c r="Z9" s="237"/>
      <c r="AA9" s="237"/>
      <c r="AB9" s="237"/>
      <c r="AC9" s="237">
        <f t="shared" si="6"/>
      </c>
      <c r="AD9" s="238"/>
      <c r="AE9" s="237"/>
      <c r="AF9" s="238"/>
      <c r="AG9" s="237">
        <f t="shared" si="7"/>
      </c>
      <c r="AH9" s="237"/>
    </row>
    <row r="10" spans="4:34" ht="13.5">
      <c r="D10" s="239" t="s">
        <v>19</v>
      </c>
      <c r="E10" s="237">
        <f t="shared" si="0"/>
      </c>
      <c r="F10" s="241"/>
      <c r="G10" s="240"/>
      <c r="H10" s="241"/>
      <c r="I10" s="237">
        <f t="shared" si="1"/>
      </c>
      <c r="J10" s="242" t="s">
        <v>19</v>
      </c>
      <c r="K10" s="240"/>
      <c r="L10" s="239" t="s">
        <v>19</v>
      </c>
      <c r="M10" s="237">
        <f t="shared" si="2"/>
      </c>
      <c r="N10" s="241"/>
      <c r="O10" s="240"/>
      <c r="P10" s="241"/>
      <c r="Q10" s="237">
        <f t="shared" si="3"/>
      </c>
      <c r="R10" s="242" t="s">
        <v>19</v>
      </c>
      <c r="S10" s="240"/>
      <c r="T10" s="239" t="s">
        <v>19</v>
      </c>
      <c r="U10" s="237">
        <f t="shared" si="4"/>
      </c>
      <c r="V10" s="241"/>
      <c r="W10" s="240"/>
      <c r="X10" s="241"/>
      <c r="Y10" s="237">
        <f t="shared" si="5"/>
      </c>
      <c r="Z10" s="242" t="s">
        <v>19</v>
      </c>
      <c r="AA10" s="240"/>
      <c r="AB10" s="239" t="s">
        <v>19</v>
      </c>
      <c r="AC10" s="237">
        <f t="shared" si="6"/>
      </c>
      <c r="AD10" s="241"/>
      <c r="AE10" s="240"/>
      <c r="AF10" s="241"/>
      <c r="AG10" s="237">
        <f t="shared" si="7"/>
      </c>
      <c r="AH10" s="242" t="s">
        <v>19</v>
      </c>
    </row>
    <row r="11" spans="4:34" ht="13.5">
      <c r="D11" s="243"/>
      <c r="E11" s="237">
        <f t="shared" si="0"/>
        <v>25</v>
      </c>
      <c r="F11" s="249"/>
      <c r="G11" s="237"/>
      <c r="H11" s="249">
        <v>22</v>
      </c>
      <c r="I11" s="237">
        <f t="shared" si="1"/>
        <v>22</v>
      </c>
      <c r="J11" s="244"/>
      <c r="K11" s="237"/>
      <c r="L11" s="243"/>
      <c r="M11" s="237">
        <f t="shared" si="2"/>
        <v>25</v>
      </c>
      <c r="N11" s="249"/>
      <c r="O11" s="237"/>
      <c r="P11" s="249">
        <v>17</v>
      </c>
      <c r="Q11" s="237">
        <f t="shared" si="3"/>
        <v>17</v>
      </c>
      <c r="R11" s="244"/>
      <c r="S11" s="237"/>
      <c r="T11" s="243"/>
      <c r="U11" s="237">
        <f t="shared" si="4"/>
        <v>25</v>
      </c>
      <c r="V11" s="249"/>
      <c r="W11" s="237"/>
      <c r="X11" s="249">
        <v>20</v>
      </c>
      <c r="Y11" s="237">
        <f t="shared" si="5"/>
        <v>20</v>
      </c>
      <c r="Z11" s="244"/>
      <c r="AA11" s="237"/>
      <c r="AB11" s="243"/>
      <c r="AC11" s="237">
        <f t="shared" si="6"/>
        <v>25</v>
      </c>
      <c r="AD11" s="249"/>
      <c r="AE11" s="237"/>
      <c r="AF11" s="249">
        <v>16</v>
      </c>
      <c r="AG11" s="237">
        <f t="shared" si="7"/>
        <v>16</v>
      </c>
      <c r="AH11" s="244"/>
    </row>
    <row r="12" spans="4:34" ht="13.5">
      <c r="D12" s="243"/>
      <c r="E12" s="237">
        <f t="shared" si="0"/>
        <v>25</v>
      </c>
      <c r="F12" s="249"/>
      <c r="G12" s="237"/>
      <c r="H12" s="249">
        <v>18</v>
      </c>
      <c r="I12" s="237">
        <f t="shared" si="1"/>
        <v>18</v>
      </c>
      <c r="J12" s="244"/>
      <c r="K12" s="237"/>
      <c r="L12" s="243"/>
      <c r="M12" s="237">
        <f t="shared" si="2"/>
        <v>25</v>
      </c>
      <c r="N12" s="249"/>
      <c r="O12" s="237"/>
      <c r="P12" s="249">
        <v>22</v>
      </c>
      <c r="Q12" s="237">
        <f t="shared" si="3"/>
        <v>22</v>
      </c>
      <c r="R12" s="244"/>
      <c r="S12" s="237"/>
      <c r="T12" s="243"/>
      <c r="U12" s="237">
        <f t="shared" si="4"/>
        <v>25</v>
      </c>
      <c r="V12" s="249"/>
      <c r="W12" s="237"/>
      <c r="X12" s="249">
        <v>20</v>
      </c>
      <c r="Y12" s="237">
        <f t="shared" si="5"/>
        <v>20</v>
      </c>
      <c r="Z12" s="244"/>
      <c r="AA12" s="237"/>
      <c r="AB12" s="243"/>
      <c r="AC12" s="237">
        <f t="shared" si="6"/>
        <v>26</v>
      </c>
      <c r="AD12" s="249"/>
      <c r="AE12" s="237"/>
      <c r="AF12" s="249">
        <v>24</v>
      </c>
      <c r="AG12" s="237">
        <f t="shared" si="7"/>
        <v>24</v>
      </c>
      <c r="AH12" s="244"/>
    </row>
    <row r="13" spans="4:34" ht="13.5">
      <c r="D13" s="243" t="str">
        <f>+B6</f>
        <v>大東文化</v>
      </c>
      <c r="E13" s="237">
        <f t="shared" si="0"/>
        <v>25</v>
      </c>
      <c r="F13" s="249"/>
      <c r="G13" s="237"/>
      <c r="H13" s="249">
        <v>21</v>
      </c>
      <c r="I13" s="237">
        <f t="shared" si="1"/>
        <v>21</v>
      </c>
      <c r="J13" s="244" t="str">
        <f>+B8</f>
        <v>白鷗大</v>
      </c>
      <c r="K13" s="237"/>
      <c r="L13" s="243" t="str">
        <f>+B7</f>
        <v>桜美林</v>
      </c>
      <c r="M13" s="237">
        <f t="shared" si="2"/>
        <v>25</v>
      </c>
      <c r="N13" s="249"/>
      <c r="O13" s="237"/>
      <c r="P13" s="249">
        <v>14</v>
      </c>
      <c r="Q13" s="237">
        <f t="shared" si="3"/>
        <v>14</v>
      </c>
      <c r="R13" s="244" t="str">
        <f>+B9</f>
        <v>立教大</v>
      </c>
      <c r="S13" s="237"/>
      <c r="T13" s="243" t="str">
        <f>+B3</f>
        <v>早稲田</v>
      </c>
      <c r="U13" s="237">
        <f t="shared" si="4"/>
        <v>22</v>
      </c>
      <c r="V13" s="249">
        <v>22</v>
      </c>
      <c r="W13" s="237"/>
      <c r="X13" s="249"/>
      <c r="Y13" s="237">
        <f t="shared" si="5"/>
        <v>25</v>
      </c>
      <c r="Z13" s="244" t="str">
        <f>+B5</f>
        <v>都留文科</v>
      </c>
      <c r="AA13" s="237"/>
      <c r="AB13" s="243" t="str">
        <f>+B2</f>
        <v>松蔭大</v>
      </c>
      <c r="AC13" s="237">
        <f t="shared" si="6"/>
        <v>25</v>
      </c>
      <c r="AD13" s="249"/>
      <c r="AE13" s="237"/>
      <c r="AF13" s="249">
        <v>18</v>
      </c>
      <c r="AG13" s="237">
        <f t="shared" si="7"/>
        <v>18</v>
      </c>
      <c r="AH13" s="244" t="str">
        <f>+B4</f>
        <v>日本大</v>
      </c>
    </row>
    <row r="14" spans="4:34" ht="13.5">
      <c r="D14" s="243"/>
      <c r="E14" s="237">
        <f t="shared" si="0"/>
      </c>
      <c r="F14" s="249"/>
      <c r="G14" s="237"/>
      <c r="H14" s="249"/>
      <c r="I14" s="237">
        <f t="shared" si="1"/>
      </c>
      <c r="J14" s="244"/>
      <c r="K14" s="237"/>
      <c r="L14" s="243"/>
      <c r="M14" s="237">
        <f t="shared" si="2"/>
      </c>
      <c r="N14" s="249"/>
      <c r="O14" s="237"/>
      <c r="P14" s="249"/>
      <c r="Q14" s="237">
        <f t="shared" si="3"/>
      </c>
      <c r="R14" s="244"/>
      <c r="S14" s="237"/>
      <c r="T14" s="243"/>
      <c r="U14" s="237">
        <f t="shared" si="4"/>
        <v>25</v>
      </c>
      <c r="V14" s="249"/>
      <c r="W14" s="237"/>
      <c r="X14" s="249">
        <v>20</v>
      </c>
      <c r="Y14" s="237">
        <f t="shared" si="5"/>
        <v>20</v>
      </c>
      <c r="Z14" s="244"/>
      <c r="AA14" s="237"/>
      <c r="AB14" s="243"/>
      <c r="AC14" s="237">
        <f t="shared" si="6"/>
      </c>
      <c r="AD14" s="249"/>
      <c r="AE14" s="237"/>
      <c r="AF14" s="249"/>
      <c r="AG14" s="237">
        <f t="shared" si="7"/>
      </c>
      <c r="AH14" s="244"/>
    </row>
    <row r="15" spans="4:34" ht="13.5">
      <c r="D15" s="245"/>
      <c r="E15" s="237">
        <f>IF(H15="",IF(F15="","",IF(F15="",IF(H15&lt;14,15,F15+2),F15)),IF(H15&lt;14,15,H15+2))</f>
      </c>
      <c r="F15" s="250"/>
      <c r="G15" s="246"/>
      <c r="H15" s="250"/>
      <c r="I15" s="237">
        <f>IF(F15="",IF(H15="","",IF(H15="",IF(F15&lt;14,15,F15+2),H15)),IF(F15&lt;14,15,F15+2))</f>
      </c>
      <c r="J15" s="247"/>
      <c r="K15" s="246"/>
      <c r="L15" s="245"/>
      <c r="M15" s="237">
        <f>IF(P15="",IF(N15="","",IF(N15="",IF(P15&lt;14,15,N15+2),N15)),IF(P15&lt;14,15,P15+2))</f>
      </c>
      <c r="N15" s="250"/>
      <c r="O15" s="246"/>
      <c r="P15" s="250"/>
      <c r="Q15" s="237">
        <f>IF(N15="",IF(P15="","",IF(P15="",IF(N15&lt;14,15,N15+2),P15)),IF(N15&lt;14,15,N15+2))</f>
      </c>
      <c r="R15" s="247"/>
      <c r="S15" s="246"/>
      <c r="T15" s="245"/>
      <c r="U15" s="237">
        <f>IF(X15="",IF(V15="","",IF(V15="",IF(X15&lt;14,15,V15+2),V15)),IF(X15&lt;14,15,X15+2))</f>
      </c>
      <c r="V15" s="250"/>
      <c r="W15" s="246"/>
      <c r="X15" s="250"/>
      <c r="Y15" s="237">
        <f>IF(V15="",IF(X15="","",IF(X15="",IF(V15&lt;14,15,V15+2),X15)),IF(V15&lt;14,15,V15+2))</f>
      </c>
      <c r="Z15" s="247"/>
      <c r="AA15" s="246"/>
      <c r="AB15" s="245"/>
      <c r="AC15" s="237">
        <f>IF(AF15="",IF(AD15="","",IF(AD15="",IF(AF15&lt;14,15,AD15+2),AD15)),IF(AF15&lt;14,15,AF15+2))</f>
      </c>
      <c r="AD15" s="250"/>
      <c r="AE15" s="246"/>
      <c r="AF15" s="250"/>
      <c r="AG15" s="237">
        <f>IF(AD15="",IF(AF15="","",IF(AF15="",IF(AD15&lt;14,15,AD15+2),AF15)),IF(AD15&lt;14,15,AD15+2))</f>
      </c>
      <c r="AH15" s="247"/>
    </row>
    <row r="16" spans="4:33" ht="13.5">
      <c r="D16" s="237" t="s">
        <v>49</v>
      </c>
      <c r="E16" s="237">
        <f t="shared" si="0"/>
      </c>
      <c r="I16" s="237">
        <f t="shared" si="1"/>
      </c>
      <c r="M16" s="237">
        <f t="shared" si="2"/>
      </c>
      <c r="Q16" s="237">
        <f t="shared" si="3"/>
      </c>
      <c r="U16" s="237">
        <f t="shared" si="4"/>
      </c>
      <c r="Y16" s="237">
        <f t="shared" si="5"/>
      </c>
      <c r="AC16" s="237">
        <f t="shared" si="6"/>
      </c>
      <c r="AG16" s="237">
        <f t="shared" si="7"/>
      </c>
    </row>
    <row r="17" spans="4:34" ht="13.5">
      <c r="D17" s="239" t="s">
        <v>19</v>
      </c>
      <c r="E17" s="237">
        <f t="shared" si="0"/>
      </c>
      <c r="F17" s="241"/>
      <c r="G17" s="240"/>
      <c r="H17" s="241"/>
      <c r="I17" s="237">
        <f t="shared" si="1"/>
      </c>
      <c r="J17" s="242" t="s">
        <v>19</v>
      </c>
      <c r="K17" s="240"/>
      <c r="L17" s="239" t="s">
        <v>19</v>
      </c>
      <c r="M17" s="237">
        <f t="shared" si="2"/>
      </c>
      <c r="N17" s="241"/>
      <c r="O17" s="240"/>
      <c r="P17" s="241"/>
      <c r="Q17" s="237">
        <f t="shared" si="3"/>
      </c>
      <c r="R17" s="242" t="s">
        <v>19</v>
      </c>
      <c r="S17" s="240"/>
      <c r="T17" s="239" t="s">
        <v>19</v>
      </c>
      <c r="U17" s="237">
        <f t="shared" si="4"/>
      </c>
      <c r="V17" s="241"/>
      <c r="W17" s="240"/>
      <c r="X17" s="241"/>
      <c r="Y17" s="237">
        <f t="shared" si="5"/>
      </c>
      <c r="Z17" s="242" t="s">
        <v>19</v>
      </c>
      <c r="AA17" s="240"/>
      <c r="AB17" s="239" t="s">
        <v>19</v>
      </c>
      <c r="AC17" s="237">
        <f t="shared" si="6"/>
      </c>
      <c r="AD17" s="241"/>
      <c r="AE17" s="240"/>
      <c r="AF17" s="241"/>
      <c r="AG17" s="237">
        <f t="shared" si="7"/>
      </c>
      <c r="AH17" s="242" t="s">
        <v>19</v>
      </c>
    </row>
    <row r="18" spans="4:34" ht="13.5">
      <c r="D18" s="243"/>
      <c r="E18" s="237">
        <f t="shared" si="0"/>
        <v>23</v>
      </c>
      <c r="F18" s="249">
        <v>23</v>
      </c>
      <c r="G18" s="237"/>
      <c r="H18" s="249"/>
      <c r="I18" s="237">
        <f t="shared" si="1"/>
        <v>25</v>
      </c>
      <c r="J18" s="244"/>
      <c r="K18" s="237"/>
      <c r="L18" s="243"/>
      <c r="M18" s="237">
        <f t="shared" si="2"/>
        <v>25</v>
      </c>
      <c r="N18" s="249"/>
      <c r="O18" s="237"/>
      <c r="P18" s="249">
        <v>17</v>
      </c>
      <c r="Q18" s="237">
        <f t="shared" si="3"/>
        <v>17</v>
      </c>
      <c r="R18" s="244"/>
      <c r="S18" s="237"/>
      <c r="T18" s="243"/>
      <c r="U18" s="237">
        <f t="shared" si="4"/>
        <v>25</v>
      </c>
      <c r="V18" s="249"/>
      <c r="W18" s="237"/>
      <c r="X18" s="249">
        <v>21</v>
      </c>
      <c r="Y18" s="237">
        <f t="shared" si="5"/>
        <v>21</v>
      </c>
      <c r="Z18" s="244"/>
      <c r="AA18" s="237"/>
      <c r="AB18" s="243"/>
      <c r="AC18" s="237">
        <f t="shared" si="6"/>
        <v>25</v>
      </c>
      <c r="AD18" s="249">
        <v>25</v>
      </c>
      <c r="AE18" s="237"/>
      <c r="AF18" s="249"/>
      <c r="AG18" s="237">
        <f t="shared" si="7"/>
        <v>27</v>
      </c>
      <c r="AH18" s="244"/>
    </row>
    <row r="19" spans="4:34" ht="13.5">
      <c r="D19" s="243"/>
      <c r="E19" s="237">
        <f t="shared" si="0"/>
        <v>25</v>
      </c>
      <c r="F19" s="249"/>
      <c r="G19" s="237"/>
      <c r="H19" s="249">
        <v>14</v>
      </c>
      <c r="I19" s="237">
        <f t="shared" si="1"/>
        <v>14</v>
      </c>
      <c r="J19" s="244"/>
      <c r="K19" s="237"/>
      <c r="L19" s="243"/>
      <c r="M19" s="237">
        <f t="shared" si="2"/>
        <v>13</v>
      </c>
      <c r="N19" s="249">
        <v>13</v>
      </c>
      <c r="O19" s="237"/>
      <c r="P19" s="249"/>
      <c r="Q19" s="237">
        <f t="shared" si="3"/>
        <v>25</v>
      </c>
      <c r="R19" s="244"/>
      <c r="S19" s="237"/>
      <c r="T19" s="243"/>
      <c r="U19" s="237">
        <f t="shared" si="4"/>
        <v>25</v>
      </c>
      <c r="V19" s="249"/>
      <c r="W19" s="237"/>
      <c r="X19" s="249">
        <v>13</v>
      </c>
      <c r="Y19" s="237">
        <f t="shared" si="5"/>
        <v>13</v>
      </c>
      <c r="Z19" s="244"/>
      <c r="AA19" s="237"/>
      <c r="AB19" s="243"/>
      <c r="AC19" s="237">
        <f t="shared" si="6"/>
        <v>25</v>
      </c>
      <c r="AD19" s="249"/>
      <c r="AE19" s="237"/>
      <c r="AF19" s="249">
        <v>18</v>
      </c>
      <c r="AG19" s="237">
        <f t="shared" si="7"/>
        <v>18</v>
      </c>
      <c r="AH19" s="244"/>
    </row>
    <row r="20" spans="4:34" ht="13.5">
      <c r="D20" s="243" t="str">
        <f>+B8</f>
        <v>白鷗大</v>
      </c>
      <c r="E20" s="237">
        <f t="shared" si="0"/>
        <v>25</v>
      </c>
      <c r="F20" s="249"/>
      <c r="G20" s="237"/>
      <c r="H20" s="249">
        <v>18</v>
      </c>
      <c r="I20" s="237">
        <f t="shared" si="1"/>
        <v>18</v>
      </c>
      <c r="J20" s="244" t="str">
        <f>+B9</f>
        <v>立教大</v>
      </c>
      <c r="K20" s="237"/>
      <c r="L20" s="243" t="str">
        <f>+B6</f>
        <v>大東文化</v>
      </c>
      <c r="M20" s="237">
        <f t="shared" si="2"/>
        <v>25</v>
      </c>
      <c r="N20" s="249"/>
      <c r="O20" s="237"/>
      <c r="P20" s="249">
        <v>21</v>
      </c>
      <c r="Q20" s="237">
        <f t="shared" si="3"/>
        <v>21</v>
      </c>
      <c r="R20" s="244" t="str">
        <f>+B7</f>
        <v>桜美林</v>
      </c>
      <c r="S20" s="237"/>
      <c r="T20" s="243" t="str">
        <f>+B4</f>
        <v>日本大</v>
      </c>
      <c r="U20" s="237">
        <f t="shared" si="4"/>
        <v>12</v>
      </c>
      <c r="V20" s="249">
        <v>12</v>
      </c>
      <c r="W20" s="237"/>
      <c r="X20" s="249"/>
      <c r="Y20" s="237">
        <f t="shared" si="5"/>
        <v>25</v>
      </c>
      <c r="Z20" s="244" t="str">
        <f>+B5</f>
        <v>都留文科</v>
      </c>
      <c r="AA20" s="237"/>
      <c r="AB20" s="243" t="str">
        <f>+B2</f>
        <v>松蔭大</v>
      </c>
      <c r="AC20" s="237">
        <f t="shared" si="6"/>
        <v>26</v>
      </c>
      <c r="AD20" s="249"/>
      <c r="AE20" s="237"/>
      <c r="AF20" s="249">
        <v>24</v>
      </c>
      <c r="AG20" s="237">
        <f t="shared" si="7"/>
        <v>24</v>
      </c>
      <c r="AH20" s="244" t="str">
        <f>+B3</f>
        <v>早稲田</v>
      </c>
    </row>
    <row r="21" spans="4:34" ht="13.5">
      <c r="D21" s="243"/>
      <c r="E21" s="237">
        <f t="shared" si="0"/>
        <v>25</v>
      </c>
      <c r="F21" s="249"/>
      <c r="G21" s="237"/>
      <c r="H21" s="249">
        <v>22</v>
      </c>
      <c r="I21" s="237">
        <f t="shared" si="1"/>
        <v>22</v>
      </c>
      <c r="J21" s="244"/>
      <c r="K21" s="237"/>
      <c r="L21" s="243"/>
      <c r="M21" s="237">
        <f t="shared" si="2"/>
        <v>25</v>
      </c>
      <c r="N21" s="249"/>
      <c r="O21" s="237"/>
      <c r="P21" s="249">
        <v>22</v>
      </c>
      <c r="Q21" s="237">
        <f t="shared" si="3"/>
        <v>22</v>
      </c>
      <c r="R21" s="244"/>
      <c r="S21" s="237"/>
      <c r="T21" s="243"/>
      <c r="U21" s="237">
        <f t="shared" si="4"/>
        <v>26</v>
      </c>
      <c r="V21" s="249"/>
      <c r="W21" s="237"/>
      <c r="X21" s="249">
        <v>24</v>
      </c>
      <c r="Y21" s="237">
        <f t="shared" si="5"/>
        <v>24</v>
      </c>
      <c r="Z21" s="244"/>
      <c r="AA21" s="237"/>
      <c r="AB21" s="243"/>
      <c r="AC21" s="237">
        <f t="shared" si="6"/>
        <v>21</v>
      </c>
      <c r="AD21" s="249">
        <v>21</v>
      </c>
      <c r="AE21" s="237"/>
      <c r="AF21" s="249"/>
      <c r="AG21" s="237">
        <f t="shared" si="7"/>
        <v>25</v>
      </c>
      <c r="AH21" s="244"/>
    </row>
    <row r="22" spans="4:34" ht="13.5">
      <c r="D22" s="245"/>
      <c r="E22" s="237">
        <f>IF(H22="",IF(F22="","",IF(F22="",IF(H22&lt;14,15,F22+2),F22)),IF(H22&lt;14,15,H22+2))</f>
      </c>
      <c r="F22" s="250"/>
      <c r="G22" s="246"/>
      <c r="H22" s="250"/>
      <c r="I22" s="237">
        <f>IF(F22="",IF(H22="","",IF(H22="",IF(F22&lt;14,15,F22+2),H22)),IF(F22&lt;14,15,F22+2))</f>
      </c>
      <c r="J22" s="247"/>
      <c r="K22" s="246"/>
      <c r="L22" s="245"/>
      <c r="M22" s="237">
        <f>IF(P22="",IF(N22="","",IF(N22="",IF(P22&lt;14,15,N22+2),N22)),IF(P22&lt;14,15,P22+2))</f>
      </c>
      <c r="N22" s="250"/>
      <c r="O22" s="246"/>
      <c r="P22" s="250"/>
      <c r="Q22" s="237">
        <f>IF(N22="",IF(P22="","",IF(P22="",IF(N22&lt;14,15,N22+2),P22)),IF(N22&lt;14,15,N22+2))</f>
      </c>
      <c r="R22" s="247"/>
      <c r="S22" s="246"/>
      <c r="T22" s="245"/>
      <c r="U22" s="237">
        <f>IF(X22="",IF(V22="","",IF(V22="",IF(X22&lt;14,15,V22+2),V22)),IF(X22&lt;14,15,X22+2))</f>
      </c>
      <c r="V22" s="250"/>
      <c r="W22" s="246"/>
      <c r="X22" s="250"/>
      <c r="Y22" s="237">
        <f>IF(V22="",IF(X22="","",IF(X22="",IF(V22&lt;14,15,V22+2),X22)),IF(V22&lt;14,15,V22+2))</f>
      </c>
      <c r="Z22" s="247"/>
      <c r="AA22" s="246"/>
      <c r="AB22" s="245"/>
      <c r="AC22" s="237">
        <f>IF(AF22="",IF(AD22="","",IF(AD22="",IF(AF22&lt;14,15,AD22+2),AD22)),IF(AF22&lt;14,15,AF22+2))</f>
        <v>9</v>
      </c>
      <c r="AD22" s="250">
        <v>9</v>
      </c>
      <c r="AE22" s="246"/>
      <c r="AF22" s="250"/>
      <c r="AG22" s="237">
        <f>IF(AD22="",IF(AF22="","",IF(AF22="",IF(AD22&lt;14,15,AD22+2),AF22)),IF(AD22&lt;14,15,AD22+2))</f>
        <v>15</v>
      </c>
      <c r="AH22" s="247"/>
    </row>
  </sheetData>
  <sheetProtection/>
  <printOptions/>
  <pageMargins left="0.787" right="0.787" top="0.984" bottom="0.984" header="0.512" footer="0.512"/>
  <pageSetup horizontalDpi="360" verticalDpi="360" orientation="portrait" paperSize="9"/>
  <legacyDrawing r:id="rId1"/>
</worksheet>
</file>

<file path=xl/worksheets/sheet6.xml><?xml version="1.0" encoding="utf-8"?>
<worksheet xmlns="http://schemas.openxmlformats.org/spreadsheetml/2006/main" xmlns:r="http://schemas.openxmlformats.org/officeDocument/2006/relationships">
  <sheetPr codeName="Sheet4"/>
  <dimension ref="A1:CM62"/>
  <sheetViews>
    <sheetView view="pageLayout" zoomScale="70" zoomScaleNormal="50" zoomScaleSheetLayoutView="70" zoomScalePageLayoutView="70" workbookViewId="0" topLeftCell="A3">
      <selection activeCell="AX11" sqref="AX11"/>
    </sheetView>
  </sheetViews>
  <sheetFormatPr defaultColWidth="9.00390625" defaultRowHeight="13.5"/>
  <cols>
    <col min="1" max="1" width="8.00390625" style="1" customWidth="1"/>
    <col min="2" max="2" width="10.375" style="345" bestFit="1" customWidth="1"/>
    <col min="3" max="3" width="5.125" style="3" hidden="1" customWidth="1"/>
    <col min="4" max="4" width="3.375" style="3" hidden="1" customWidth="1"/>
    <col min="5" max="5" width="5.625" style="3" bestFit="1" customWidth="1"/>
    <col min="6" max="6" width="6.125" style="367" customWidth="1"/>
    <col min="7" max="7" width="5.625" style="3" bestFit="1" customWidth="1"/>
    <col min="8" max="8" width="6.125" style="367" customWidth="1"/>
    <col min="9" max="9" width="4.375" style="3" hidden="1" customWidth="1"/>
    <col min="10" max="10" width="1.37890625" style="3" customWidth="1"/>
    <col min="11" max="13" width="4.375" style="3" hidden="1" customWidth="1"/>
    <col min="14" max="14" width="5.625" style="3" bestFit="1" customWidth="1"/>
    <col min="15" max="15" width="6.125" style="367" customWidth="1"/>
    <col min="16" max="16" width="5.625" style="14" bestFit="1" customWidth="1"/>
    <col min="17" max="17" width="6.125" style="371" customWidth="1"/>
    <col min="18" max="18" width="4.375" style="3" hidden="1" customWidth="1"/>
    <col min="19" max="19" width="1.37890625" style="3" customWidth="1"/>
    <col min="20" max="22" width="4.375" style="3" hidden="1" customWidth="1"/>
    <col min="23" max="23" width="5.625" style="3" bestFit="1" customWidth="1"/>
    <col min="24" max="24" width="6.125" style="367" customWidth="1"/>
    <col min="25" max="25" width="5.625" style="3" bestFit="1" customWidth="1"/>
    <col min="26" max="26" width="6.125" style="367" customWidth="1"/>
    <col min="27" max="27" width="4.375" style="3" hidden="1" customWidth="1"/>
    <col min="28" max="28" width="1.37890625" style="3" customWidth="1"/>
    <col min="29" max="31" width="4.375" style="3" hidden="1" customWidth="1"/>
    <col min="32" max="32" width="5.625" style="3" bestFit="1" customWidth="1"/>
    <col min="33" max="33" width="6.125" style="367" customWidth="1"/>
    <col min="34" max="34" width="5.625" style="3" bestFit="1" customWidth="1"/>
    <col min="35" max="35" width="6.125" style="367" customWidth="1"/>
    <col min="36" max="36" width="6.125" style="3" hidden="1" customWidth="1"/>
    <col min="37" max="37" width="1.12109375" style="3" customWidth="1"/>
    <col min="38" max="38" width="7.625" style="3" hidden="1" customWidth="1"/>
    <col min="39" max="39" width="12.50390625" style="14" customWidth="1"/>
    <col min="40" max="40" width="12.50390625" style="14" hidden="1" customWidth="1"/>
    <col min="41" max="41" width="6.125" style="4" customWidth="1"/>
    <col min="42" max="42" width="5.625" style="4" hidden="1" customWidth="1"/>
    <col min="43" max="43" width="5.875" style="4" hidden="1" customWidth="1"/>
    <col min="44" max="44" width="5.375" style="4" hidden="1" customWidth="1"/>
    <col min="45" max="46" width="5.625" style="4" customWidth="1"/>
    <col min="47" max="47" width="7.00390625" style="4" bestFit="1" customWidth="1"/>
    <col min="48" max="49" width="7.375" style="4" customWidth="1"/>
    <col min="50" max="50" width="12.125" style="333" customWidth="1"/>
    <col min="51" max="51" width="10.125" style="4" hidden="1" customWidth="1"/>
    <col min="52" max="52" width="11.625" style="4" hidden="1" customWidth="1"/>
    <col min="53" max="53" width="0.12890625" style="4" hidden="1" customWidth="1"/>
    <col min="54" max="55" width="9.625" style="4" customWidth="1"/>
    <col min="56" max="56" width="12.375" style="4" customWidth="1"/>
    <col min="57" max="57" width="7.375" style="4" hidden="1" customWidth="1"/>
    <col min="58" max="58" width="4.125" style="4" hidden="1" customWidth="1"/>
    <col min="59" max="59" width="2.875" style="2" hidden="1" customWidth="1"/>
    <col min="60" max="60" width="1.875" style="2" customWidth="1"/>
    <col min="61" max="61" width="10.625" style="225" customWidth="1"/>
    <col min="62" max="62" width="25.625" style="140" customWidth="1"/>
    <col min="63" max="64" width="9.00390625" style="138" customWidth="1"/>
    <col min="65" max="16384" width="9.00390625" style="3" customWidth="1"/>
  </cols>
  <sheetData>
    <row r="1" spans="1:91" s="29" customFormat="1" ht="44.25" customHeight="1">
      <c r="A1" s="442" t="str">
        <f>'1次星取'!A1:CK1</f>
        <v>２０１７年度秋季関東大学女子２部バレーボールリーグ戦</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70"/>
      <c r="BF1" s="70"/>
      <c r="BG1" s="70"/>
      <c r="BH1" s="70"/>
      <c r="BI1" s="226"/>
      <c r="BJ1" s="141"/>
      <c r="BK1" s="139"/>
      <c r="BL1" s="13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row>
    <row r="2" spans="1:64" s="29" customFormat="1" ht="44.25" customHeight="1">
      <c r="A2" s="443" t="s">
        <v>41</v>
      </c>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26"/>
      <c r="BF2" s="26"/>
      <c r="BG2" s="30"/>
      <c r="BH2" s="30"/>
      <c r="BI2" s="225"/>
      <c r="BJ2" s="140"/>
      <c r="BK2" s="138"/>
      <c r="BL2" s="138"/>
    </row>
    <row r="3" spans="1:64" s="345" customFormat="1" ht="21.75" customHeight="1">
      <c r="A3" s="343" t="s">
        <v>11</v>
      </c>
      <c r="B3" s="363" t="s">
        <v>19</v>
      </c>
      <c r="C3" s="346"/>
      <c r="D3" s="347"/>
      <c r="E3" s="430" t="str">
        <f>'決勝入力 '!B2</f>
        <v>松蔭大</v>
      </c>
      <c r="F3" s="431"/>
      <c r="G3" s="431"/>
      <c r="H3" s="431"/>
      <c r="I3" s="431"/>
      <c r="J3" s="432"/>
      <c r="K3" s="373"/>
      <c r="L3" s="374"/>
      <c r="M3" s="375"/>
      <c r="N3" s="430" t="str">
        <f>'決勝入力 '!B3</f>
        <v>早稲田</v>
      </c>
      <c r="O3" s="431"/>
      <c r="P3" s="431"/>
      <c r="Q3" s="431"/>
      <c r="R3" s="431"/>
      <c r="S3" s="432"/>
      <c r="T3" s="376"/>
      <c r="U3" s="377"/>
      <c r="V3" s="376"/>
      <c r="W3" s="430" t="str">
        <f>'決勝入力 '!B4</f>
        <v>日本大</v>
      </c>
      <c r="X3" s="431"/>
      <c r="Y3" s="431"/>
      <c r="Z3" s="431"/>
      <c r="AA3" s="431"/>
      <c r="AB3" s="432"/>
      <c r="AC3" s="376"/>
      <c r="AD3" s="377"/>
      <c r="AE3" s="376"/>
      <c r="AF3" s="430" t="str">
        <f>'決勝入力 '!B5</f>
        <v>都留文科</v>
      </c>
      <c r="AG3" s="431"/>
      <c r="AH3" s="431"/>
      <c r="AI3" s="431"/>
      <c r="AJ3" s="431"/>
      <c r="AK3" s="432"/>
      <c r="AL3" s="348"/>
      <c r="AM3" s="144"/>
      <c r="AN3" s="145" t="s">
        <v>12</v>
      </c>
      <c r="AO3" s="358" t="s">
        <v>0</v>
      </c>
      <c r="AP3" s="358" t="s">
        <v>1</v>
      </c>
      <c r="AQ3" s="359"/>
      <c r="AR3" s="359" t="s">
        <v>13</v>
      </c>
      <c r="AS3" s="358" t="s">
        <v>2</v>
      </c>
      <c r="AT3" s="358" t="s">
        <v>3</v>
      </c>
      <c r="AU3" s="360" t="s">
        <v>54</v>
      </c>
      <c r="AV3" s="360" t="s">
        <v>4</v>
      </c>
      <c r="AW3" s="358" t="s">
        <v>5</v>
      </c>
      <c r="AX3" s="352" t="s">
        <v>9</v>
      </c>
      <c r="AY3" s="361" t="s">
        <v>9</v>
      </c>
      <c r="AZ3" s="359"/>
      <c r="BA3" s="362" t="s">
        <v>14</v>
      </c>
      <c r="BB3" s="358" t="s">
        <v>6</v>
      </c>
      <c r="BC3" s="358" t="s">
        <v>7</v>
      </c>
      <c r="BD3" s="358" t="s">
        <v>8</v>
      </c>
      <c r="BE3" s="355"/>
      <c r="BF3" s="355"/>
      <c r="BG3" s="356" t="s">
        <v>15</v>
      </c>
      <c r="BH3" s="357"/>
      <c r="BI3" s="457" t="s">
        <v>32</v>
      </c>
      <c r="BJ3" s="457"/>
      <c r="BK3" s="26"/>
      <c r="BL3" s="26"/>
    </row>
    <row r="4" spans="1:64" s="1" customFormat="1" ht="12" customHeight="1">
      <c r="A4" s="444">
        <f>RANK(AN10,$AN$10:$AN$31,1)</f>
        <v>2</v>
      </c>
      <c r="B4" s="427" t="str">
        <f>E3</f>
        <v>松蔭大</v>
      </c>
      <c r="C4" s="32"/>
      <c r="D4" s="146"/>
      <c r="E4" s="433"/>
      <c r="F4" s="434"/>
      <c r="G4" s="434"/>
      <c r="H4" s="434"/>
      <c r="I4" s="434"/>
      <c r="J4" s="435"/>
      <c r="K4" s="147"/>
      <c r="L4" s="124"/>
      <c r="M4" s="148"/>
      <c r="N4" s="149"/>
      <c r="O4" s="369"/>
      <c r="P4" s="150"/>
      <c r="Q4" s="369"/>
      <c r="R4" s="150"/>
      <c r="S4" s="151"/>
      <c r="T4" s="152"/>
      <c r="U4" s="136"/>
      <c r="V4" s="148"/>
      <c r="W4" s="149"/>
      <c r="X4" s="369"/>
      <c r="Y4" s="150"/>
      <c r="Z4" s="369"/>
      <c r="AA4" s="150"/>
      <c r="AB4" s="151"/>
      <c r="AC4" s="148"/>
      <c r="AD4" s="135"/>
      <c r="AE4" s="148"/>
      <c r="AF4" s="150"/>
      <c r="AG4" s="369"/>
      <c r="AH4" s="150"/>
      <c r="AI4" s="369"/>
      <c r="AJ4" s="150"/>
      <c r="AK4" s="150"/>
      <c r="AL4" s="153"/>
      <c r="AM4" s="154"/>
      <c r="AN4" s="155"/>
      <c r="AO4" s="156"/>
      <c r="AP4" s="156"/>
      <c r="AQ4" s="118"/>
      <c r="AR4" s="118"/>
      <c r="AS4" s="156"/>
      <c r="AT4" s="156"/>
      <c r="AU4" s="125"/>
      <c r="AV4" s="125"/>
      <c r="AW4" s="156"/>
      <c r="AX4" s="170"/>
      <c r="AY4" s="120"/>
      <c r="AZ4" s="118"/>
      <c r="BA4" s="118"/>
      <c r="BB4" s="156"/>
      <c r="BC4" s="156"/>
      <c r="BD4" s="156"/>
      <c r="BE4" s="16"/>
      <c r="BF4" s="16"/>
      <c r="BG4" s="15"/>
      <c r="BH4" s="231"/>
      <c r="BI4" s="226"/>
      <c r="BJ4" s="141"/>
      <c r="BK4" s="26"/>
      <c r="BL4" s="26"/>
    </row>
    <row r="5" spans="1:63" ht="19.5" customHeight="1">
      <c r="A5" s="445"/>
      <c r="B5" s="428"/>
      <c r="C5" s="157"/>
      <c r="D5" s="158"/>
      <c r="E5" s="436"/>
      <c r="F5" s="437"/>
      <c r="G5" s="437"/>
      <c r="H5" s="437"/>
      <c r="I5" s="437"/>
      <c r="J5" s="438"/>
      <c r="K5" s="159"/>
      <c r="L5" s="91">
        <f>IF(O10&gt;Q10,1,0)</f>
        <v>0</v>
      </c>
      <c r="M5" s="160">
        <f>IF(O5&gt;Q5,1,0)</f>
        <v>0</v>
      </c>
      <c r="N5" s="393" t="str">
        <f>IF(O10&gt;=3,"○",IF(Q10&gt;=3,"●",""))</f>
        <v>●</v>
      </c>
      <c r="O5" s="370">
        <f>+'決勝入力 '!AC18</f>
        <v>25</v>
      </c>
      <c r="P5" s="161" t="s">
        <v>44</v>
      </c>
      <c r="Q5" s="368">
        <f>+'決勝入力 '!AG18</f>
        <v>27</v>
      </c>
      <c r="R5" s="162">
        <f>IF(Q5&gt;O5,1,0)</f>
        <v>1</v>
      </c>
      <c r="S5" s="163"/>
      <c r="T5" s="163">
        <f>IF(O10&gt;=Q10,0,1)</f>
        <v>1</v>
      </c>
      <c r="U5" s="91">
        <f>IF(X10&gt;Z10,1,0)</f>
        <v>1</v>
      </c>
      <c r="V5" s="162">
        <f>IF(X5&gt;Z5,1,0)</f>
        <v>1</v>
      </c>
      <c r="W5" s="393" t="str">
        <f>IF(X10&gt;=3,"○",IF(Z10&gt;=3,"●",""))</f>
        <v>○</v>
      </c>
      <c r="X5" s="370">
        <f>+'決勝入力 '!AC11</f>
        <v>25</v>
      </c>
      <c r="Y5" s="161" t="s">
        <v>44</v>
      </c>
      <c r="Z5" s="368">
        <f>+'決勝入力 '!AG11</f>
        <v>16</v>
      </c>
      <c r="AA5" s="162">
        <f>IF(Z5&gt;X5,1,0)</f>
        <v>0</v>
      </c>
      <c r="AB5" s="163"/>
      <c r="AC5" s="163">
        <f>IF(X10&gt;=Z10,0,1)</f>
        <v>0</v>
      </c>
      <c r="AD5" s="91">
        <f>IF(AG10&gt;AI10,1,0)</f>
        <v>1</v>
      </c>
      <c r="AE5" s="162">
        <f>IF(AG5&gt;AI5,1,0)</f>
        <v>1</v>
      </c>
      <c r="AF5" s="393" t="str">
        <f>IF(AG10&gt;=3,"○",IF(AI10&gt;=3,"●",""))</f>
        <v>○</v>
      </c>
      <c r="AG5" s="370">
        <f>+'決勝入力 '!AC4</f>
        <v>25</v>
      </c>
      <c r="AH5" s="161" t="s">
        <v>44</v>
      </c>
      <c r="AI5" s="368">
        <f>+'決勝入力 '!AG4</f>
        <v>17</v>
      </c>
      <c r="AJ5" s="162">
        <f>IF(AI5&gt;AG5,1,0)</f>
        <v>0</v>
      </c>
      <c r="AK5" s="162"/>
      <c r="AL5" s="165">
        <f>IF(AG10&gt;=AI10,0,1)</f>
        <v>0</v>
      </c>
      <c r="AM5" s="166" t="s">
        <v>16</v>
      </c>
      <c r="AN5" s="167"/>
      <c r="AO5" s="168">
        <v>7</v>
      </c>
      <c r="AP5" s="168">
        <f>'1次星取'!BY14</f>
        <v>13</v>
      </c>
      <c r="AQ5" s="168"/>
      <c r="AR5" s="168"/>
      <c r="AS5" s="168">
        <v>6</v>
      </c>
      <c r="AT5" s="168">
        <v>1</v>
      </c>
      <c r="AU5" s="168">
        <f>'１次予測'!H5</f>
        <v>0</v>
      </c>
      <c r="AV5" s="168">
        <v>19</v>
      </c>
      <c r="AW5" s="168">
        <v>4</v>
      </c>
      <c r="AX5" s="332">
        <f>IF(AY5=100,"MAX",AY5)</f>
        <v>4.75</v>
      </c>
      <c r="AY5" s="170">
        <f>IF(ISERROR(AV5/AW5),100,(AV5/AW5))</f>
        <v>4.75</v>
      </c>
      <c r="AZ5" s="171"/>
      <c r="BA5" s="171"/>
      <c r="BB5" s="168">
        <v>569</v>
      </c>
      <c r="BC5" s="168">
        <v>437</v>
      </c>
      <c r="BD5" s="170">
        <f>IF(ISERROR(BB5/BC5),0,(BB5/BC5))</f>
        <v>1.3020594965675056</v>
      </c>
      <c r="BE5" s="12"/>
      <c r="BF5" s="12"/>
      <c r="BG5" s="6"/>
      <c r="BI5" s="228" t="s">
        <v>33</v>
      </c>
      <c r="BJ5" s="229" t="str">
        <f>'決勝入力 '!B2</f>
        <v>松蔭大</v>
      </c>
      <c r="BK5" s="230"/>
    </row>
    <row r="6" spans="1:63" ht="18" customHeight="1">
      <c r="A6" s="445"/>
      <c r="B6" s="428"/>
      <c r="C6" s="157"/>
      <c r="D6" s="158"/>
      <c r="E6" s="436"/>
      <c r="F6" s="437"/>
      <c r="G6" s="437"/>
      <c r="H6" s="437"/>
      <c r="I6" s="437"/>
      <c r="J6" s="438"/>
      <c r="K6" s="159"/>
      <c r="L6" s="97">
        <f>IF(L5=1,0,IF(P10="棄",1,0))</f>
        <v>0</v>
      </c>
      <c r="M6" s="162">
        <f>IF(O6&gt;Q6,1,0)</f>
        <v>1</v>
      </c>
      <c r="N6" s="393"/>
      <c r="O6" s="370">
        <f>+'決勝入力 '!AC19</f>
        <v>25</v>
      </c>
      <c r="P6" s="161" t="s">
        <v>44</v>
      </c>
      <c r="Q6" s="368">
        <f>+'決勝入力 '!AG19</f>
        <v>18</v>
      </c>
      <c r="R6" s="162">
        <f>IF(Q6&gt;O6,1,0)</f>
        <v>0</v>
      </c>
      <c r="S6" s="163"/>
      <c r="T6" s="159"/>
      <c r="U6" s="97">
        <f>IF(U5=1,0,IF(Y10="棄",1,0))</f>
        <v>0</v>
      </c>
      <c r="V6" s="162">
        <f>IF(X6&gt;Z6,1,0)</f>
        <v>1</v>
      </c>
      <c r="W6" s="393"/>
      <c r="X6" s="370">
        <f>+'決勝入力 '!AC12</f>
        <v>26</v>
      </c>
      <c r="Y6" s="161" t="s">
        <v>44</v>
      </c>
      <c r="Z6" s="368">
        <f>+'決勝入力 '!AG12</f>
        <v>24</v>
      </c>
      <c r="AA6" s="162">
        <f>IF(Z6&gt;X6,1,0)</f>
        <v>0</v>
      </c>
      <c r="AB6" s="163"/>
      <c r="AC6" s="162"/>
      <c r="AD6" s="97">
        <f>IF(AD5=1,0,IF(AH10="棄",1,0))</f>
        <v>0</v>
      </c>
      <c r="AE6" s="162">
        <f>IF(AG6&gt;AI6,1,0)</f>
        <v>1</v>
      </c>
      <c r="AF6" s="393"/>
      <c r="AG6" s="370">
        <f>+'決勝入力 '!AC5</f>
        <v>25</v>
      </c>
      <c r="AH6" s="161" t="s">
        <v>44</v>
      </c>
      <c r="AI6" s="368">
        <f>+'決勝入力 '!AG5</f>
        <v>14</v>
      </c>
      <c r="AJ6" s="162">
        <f>IF(AI6&gt;AG6,1,0)</f>
        <v>0</v>
      </c>
      <c r="AK6" s="162"/>
      <c r="AL6" s="158"/>
      <c r="AM6" s="166"/>
      <c r="AN6" s="167"/>
      <c r="AO6" s="156"/>
      <c r="AP6" s="156"/>
      <c r="AQ6" s="118"/>
      <c r="AR6" s="118"/>
      <c r="AS6" s="156"/>
      <c r="AT6" s="156"/>
      <c r="AU6" s="125"/>
      <c r="AV6" s="125"/>
      <c r="AW6" s="156"/>
      <c r="AX6" s="170"/>
      <c r="AY6" s="170"/>
      <c r="AZ6" s="171"/>
      <c r="BA6" s="171"/>
      <c r="BB6" s="156"/>
      <c r="BC6" s="156"/>
      <c r="BD6" s="172"/>
      <c r="BE6" s="12"/>
      <c r="BF6" s="12"/>
      <c r="BG6" s="6"/>
      <c r="BI6" s="228"/>
      <c r="BJ6" s="229"/>
      <c r="BK6" s="230"/>
    </row>
    <row r="7" spans="1:63" ht="19.5" customHeight="1">
      <c r="A7" s="445"/>
      <c r="B7" s="428"/>
      <c r="C7" s="157"/>
      <c r="D7" s="158"/>
      <c r="E7" s="436"/>
      <c r="F7" s="437"/>
      <c r="G7" s="437"/>
      <c r="H7" s="437"/>
      <c r="I7" s="437"/>
      <c r="J7" s="438"/>
      <c r="K7" s="159"/>
      <c r="L7" s="164">
        <f>SUM(O5:O9)</f>
        <v>106</v>
      </c>
      <c r="M7" s="162">
        <f>IF(O7&gt;Q7,1,0)</f>
        <v>1</v>
      </c>
      <c r="N7" s="393"/>
      <c r="O7" s="370">
        <f>+'決勝入力 '!AC20</f>
        <v>26</v>
      </c>
      <c r="P7" s="161" t="s">
        <v>44</v>
      </c>
      <c r="Q7" s="368">
        <f>+'決勝入力 '!AG20</f>
        <v>24</v>
      </c>
      <c r="R7" s="162">
        <f>IF(Q7&gt;O7,1,0)</f>
        <v>0</v>
      </c>
      <c r="S7" s="163"/>
      <c r="T7" s="159">
        <f>SUM(Q5:Q9)</f>
        <v>109</v>
      </c>
      <c r="U7" s="162">
        <f>SUM(X5:X9)</f>
        <v>76</v>
      </c>
      <c r="V7" s="162">
        <f>IF(X7&gt;Z7,1,0)</f>
        <v>1</v>
      </c>
      <c r="W7" s="393"/>
      <c r="X7" s="370">
        <f>+'決勝入力 '!AC13</f>
        <v>25</v>
      </c>
      <c r="Y7" s="161" t="s">
        <v>44</v>
      </c>
      <c r="Z7" s="368">
        <f>+'決勝入力 '!AG13</f>
        <v>18</v>
      </c>
      <c r="AA7" s="162">
        <f>IF(Z7&gt;X7,1,0)</f>
        <v>0</v>
      </c>
      <c r="AB7" s="163"/>
      <c r="AC7" s="161">
        <f>SUM(Z5:Z9)</f>
        <v>58</v>
      </c>
      <c r="AD7" s="164">
        <f>SUM(AG5:AG9)</f>
        <v>78</v>
      </c>
      <c r="AE7" s="162">
        <f>IF(AG7&gt;AI7,1,0)</f>
        <v>1</v>
      </c>
      <c r="AF7" s="393"/>
      <c r="AG7" s="370">
        <f>+'決勝入力 '!AC6</f>
        <v>28</v>
      </c>
      <c r="AH7" s="161" t="s">
        <v>44</v>
      </c>
      <c r="AI7" s="368">
        <f>+'決勝入力 '!AG6</f>
        <v>26</v>
      </c>
      <c r="AJ7" s="162">
        <f>IF(AI7&gt;AG7,1,0)</f>
        <v>0</v>
      </c>
      <c r="AK7" s="162"/>
      <c r="AL7" s="158">
        <f>SUM(AI5:AI9)</f>
        <v>57</v>
      </c>
      <c r="AM7" s="166" t="s">
        <v>18</v>
      </c>
      <c r="AN7" s="167"/>
      <c r="AO7" s="156">
        <f>C9+L9+U9+AD9</f>
        <v>3</v>
      </c>
      <c r="AP7" s="156">
        <f>(AS7*2)+AT7</f>
        <v>5</v>
      </c>
      <c r="AQ7" s="118"/>
      <c r="AR7" s="118"/>
      <c r="AS7" s="156">
        <f>C5+L5+U5+AD5</f>
        <v>2</v>
      </c>
      <c r="AT7" s="156">
        <f>K5+T5+AC5+AL5-AU7</f>
        <v>1</v>
      </c>
      <c r="AU7" s="125">
        <f>L6+U6+AD6</f>
        <v>0</v>
      </c>
      <c r="AV7" s="125">
        <f>F10+O10+X10+AG10</f>
        <v>8</v>
      </c>
      <c r="AW7" s="156">
        <f>H10+Q10+Z10+AI10</f>
        <v>3</v>
      </c>
      <c r="AX7" s="332">
        <f>IF(AY7=100,"MAX",AY7)</f>
        <v>2.6666666666666665</v>
      </c>
      <c r="AY7" s="170">
        <f>IF(ISERROR(AV7/AW7),100,(AV7/AW7))</f>
        <v>2.6666666666666665</v>
      </c>
      <c r="AZ7" s="171"/>
      <c r="BA7" s="171"/>
      <c r="BB7" s="156">
        <f>C7+L7+U7+AD7</f>
        <v>260</v>
      </c>
      <c r="BC7" s="156">
        <f>K7+T7+AC7+AL7</f>
        <v>224</v>
      </c>
      <c r="BD7" s="170">
        <f>IF(ISERROR(BB7/BC7),0,(BB7/BC7))</f>
        <v>1.1607142857142858</v>
      </c>
      <c r="BE7" s="12"/>
      <c r="BF7" s="12"/>
      <c r="BG7" s="6">
        <f>RANK(BD7,$BD$6:$BD$31)</f>
        <v>5</v>
      </c>
      <c r="BI7" s="228" t="s">
        <v>34</v>
      </c>
      <c r="BJ7" s="229" t="str">
        <f>'決勝入力 '!B3</f>
        <v>早稲田</v>
      </c>
      <c r="BK7" s="230"/>
    </row>
    <row r="8" spans="1:63" ht="18" customHeight="1">
      <c r="A8" s="445"/>
      <c r="B8" s="428"/>
      <c r="C8" s="157"/>
      <c r="D8" s="158"/>
      <c r="E8" s="436"/>
      <c r="F8" s="437"/>
      <c r="G8" s="437"/>
      <c r="H8" s="437"/>
      <c r="I8" s="437"/>
      <c r="J8" s="438"/>
      <c r="K8" s="159"/>
      <c r="L8" s="164"/>
      <c r="M8" s="162">
        <f>IF(O8&gt;Q8,1,0)</f>
        <v>0</v>
      </c>
      <c r="N8" s="393"/>
      <c r="O8" s="370">
        <f>+'決勝入力 '!AC21</f>
        <v>21</v>
      </c>
      <c r="P8" s="161" t="s">
        <v>44</v>
      </c>
      <c r="Q8" s="368">
        <f>+'決勝入力 '!AG21</f>
        <v>25</v>
      </c>
      <c r="R8" s="162">
        <f>IF(Q8&gt;O8,1,0)</f>
        <v>1</v>
      </c>
      <c r="S8" s="163"/>
      <c r="T8" s="159"/>
      <c r="U8" s="162"/>
      <c r="V8" s="162">
        <f>IF(X8&gt;Z8,1,0)</f>
        <v>0</v>
      </c>
      <c r="W8" s="393"/>
      <c r="X8" s="370">
        <f>+'決勝入力 '!AC14</f>
      </c>
      <c r="Y8" s="161" t="s">
        <v>44</v>
      </c>
      <c r="Z8" s="368">
        <f>+'決勝入力 '!AG14</f>
      </c>
      <c r="AA8" s="162">
        <f>IF(Z8&gt;X8,1,0)</f>
        <v>0</v>
      </c>
      <c r="AB8" s="163"/>
      <c r="AC8" s="162"/>
      <c r="AD8" s="164"/>
      <c r="AE8" s="162">
        <f>IF(AG8&gt;AI8,1,0)</f>
        <v>0</v>
      </c>
      <c r="AF8" s="393"/>
      <c r="AG8" s="370">
        <f>+'決勝入力 '!AC7</f>
      </c>
      <c r="AH8" s="161" t="s">
        <v>44</v>
      </c>
      <c r="AI8" s="368">
        <f>+'決勝入力 '!AG7</f>
      </c>
      <c r="AJ8" s="162">
        <f>IF(AI8&gt;AG8,1,0)</f>
        <v>0</v>
      </c>
      <c r="AK8" s="162"/>
      <c r="AL8" s="158"/>
      <c r="AM8" s="166"/>
      <c r="AN8" s="167"/>
      <c r="AO8" s="156"/>
      <c r="AP8" s="156"/>
      <c r="AQ8" s="118"/>
      <c r="AR8" s="118"/>
      <c r="AS8" s="156"/>
      <c r="AT8" s="156"/>
      <c r="AU8" s="125"/>
      <c r="AV8" s="125"/>
      <c r="AW8" s="156"/>
      <c r="AX8" s="170"/>
      <c r="AY8" s="170"/>
      <c r="AZ8" s="171"/>
      <c r="BA8" s="171"/>
      <c r="BB8" s="156"/>
      <c r="BC8" s="156"/>
      <c r="BD8" s="172"/>
      <c r="BE8" s="12"/>
      <c r="BF8" s="12"/>
      <c r="BG8" s="6"/>
      <c r="BI8" s="228"/>
      <c r="BJ8" s="229"/>
      <c r="BK8" s="230"/>
    </row>
    <row r="9" spans="1:63" ht="19.5" customHeight="1">
      <c r="A9" s="445"/>
      <c r="B9" s="428"/>
      <c r="C9" s="157"/>
      <c r="D9" s="158"/>
      <c r="E9" s="436"/>
      <c r="F9" s="437"/>
      <c r="G9" s="437"/>
      <c r="H9" s="437"/>
      <c r="I9" s="437"/>
      <c r="J9" s="438"/>
      <c r="K9" s="159"/>
      <c r="L9" s="164">
        <f>IF(O10=Q10,0,1)</f>
        <v>1</v>
      </c>
      <c r="M9" s="162">
        <f>IF(O9&gt;Q9,1,0)</f>
        <v>0</v>
      </c>
      <c r="N9" s="393"/>
      <c r="O9" s="370">
        <f>+'決勝入力 '!AC22</f>
        <v>9</v>
      </c>
      <c r="P9" s="161" t="s">
        <v>44</v>
      </c>
      <c r="Q9" s="368">
        <f>+'決勝入力 '!AG22</f>
        <v>15</v>
      </c>
      <c r="R9" s="162">
        <f>IF(Q9&gt;O9,1,0)</f>
        <v>1</v>
      </c>
      <c r="S9" s="163"/>
      <c r="T9" s="159"/>
      <c r="U9" s="162">
        <f>IF(X10=Z10,0,1)</f>
        <v>1</v>
      </c>
      <c r="V9" s="162">
        <f>IF(X9&gt;Z9,1,0)</f>
        <v>0</v>
      </c>
      <c r="W9" s="393"/>
      <c r="X9" s="370">
        <f>+'決勝入力 '!AC15</f>
      </c>
      <c r="Y9" s="161" t="s">
        <v>44</v>
      </c>
      <c r="Z9" s="368">
        <f>+'決勝入力 '!AG15</f>
      </c>
      <c r="AA9" s="162">
        <f>IF(Z9&gt;X9,1,0)</f>
        <v>0</v>
      </c>
      <c r="AB9" s="163"/>
      <c r="AC9" s="162"/>
      <c r="AD9" s="164">
        <f>IF(AG10=AI10,0,1)</f>
        <v>1</v>
      </c>
      <c r="AE9" s="162">
        <f>IF(AG9&gt;AI9,1,0)</f>
        <v>0</v>
      </c>
      <c r="AF9" s="393"/>
      <c r="AG9" s="370">
        <f>+'決勝入力 '!AC8</f>
      </c>
      <c r="AH9" s="161" t="s">
        <v>44</v>
      </c>
      <c r="AI9" s="368">
        <f>+'決勝入力 '!AG8</f>
      </c>
      <c r="AJ9" s="162">
        <f>IF(AI9&gt;AG9,1,0)</f>
        <v>0</v>
      </c>
      <c r="AK9" s="162"/>
      <c r="AL9" s="158"/>
      <c r="AM9" s="166"/>
      <c r="AN9" s="167"/>
      <c r="AO9" s="156"/>
      <c r="AP9" s="156"/>
      <c r="AQ9" s="118"/>
      <c r="AR9" s="118"/>
      <c r="AS9" s="156"/>
      <c r="AT9" s="156"/>
      <c r="AU9" s="125"/>
      <c r="AV9" s="125"/>
      <c r="AW9" s="156"/>
      <c r="AX9" s="170"/>
      <c r="AY9" s="170"/>
      <c r="AZ9" s="171"/>
      <c r="BA9" s="171"/>
      <c r="BB9" s="156"/>
      <c r="BC9" s="156"/>
      <c r="BD9" s="172"/>
      <c r="BE9" s="12"/>
      <c r="BF9" s="12"/>
      <c r="BG9" s="6"/>
      <c r="BI9" s="228" t="s">
        <v>35</v>
      </c>
      <c r="BJ9" s="229" t="str">
        <f>'決勝入力 '!B4</f>
        <v>日本大</v>
      </c>
      <c r="BK9" s="230"/>
    </row>
    <row r="10" spans="1:64" s="11" customFormat="1" ht="19.5" customHeight="1">
      <c r="A10" s="446"/>
      <c r="B10" s="429"/>
      <c r="C10" s="167" t="s">
        <v>23</v>
      </c>
      <c r="D10" s="173"/>
      <c r="E10" s="439"/>
      <c r="F10" s="440"/>
      <c r="G10" s="440"/>
      <c r="H10" s="440"/>
      <c r="I10" s="440"/>
      <c r="J10" s="441"/>
      <c r="K10" s="159"/>
      <c r="L10" s="164"/>
      <c r="M10" s="162"/>
      <c r="N10" s="174"/>
      <c r="O10" s="175">
        <f>SUM(M5:M9)</f>
        <v>2</v>
      </c>
      <c r="P10" s="175" t="s">
        <v>10</v>
      </c>
      <c r="Q10" s="175">
        <f>SUM(R5:R9)</f>
        <v>3</v>
      </c>
      <c r="R10" s="175"/>
      <c r="S10" s="176"/>
      <c r="T10" s="176"/>
      <c r="U10" s="175"/>
      <c r="V10" s="175"/>
      <c r="W10" s="177"/>
      <c r="X10" s="175">
        <f>SUM(V5:V9)</f>
        <v>3</v>
      </c>
      <c r="Y10" s="175" t="s">
        <v>10</v>
      </c>
      <c r="Z10" s="175">
        <f>SUM(AA5:AA9)</f>
        <v>0</v>
      </c>
      <c r="AA10" s="175"/>
      <c r="AB10" s="176"/>
      <c r="AC10" s="175"/>
      <c r="AD10" s="178"/>
      <c r="AE10" s="175"/>
      <c r="AF10" s="179"/>
      <c r="AG10" s="175">
        <f>SUM(AE5:AE9)</f>
        <v>3</v>
      </c>
      <c r="AH10" s="175" t="s">
        <v>10</v>
      </c>
      <c r="AI10" s="175">
        <f>SUM(AJ5:AJ9)</f>
        <v>0</v>
      </c>
      <c r="AJ10" s="162"/>
      <c r="AK10" s="162"/>
      <c r="AL10" s="173"/>
      <c r="AM10" s="180" t="s">
        <v>17</v>
      </c>
      <c r="AN10" s="181">
        <f>AR10*100+BA10*10+BF10</f>
        <v>211</v>
      </c>
      <c r="AO10" s="182">
        <f>SUM(AO5:AO7)</f>
        <v>10</v>
      </c>
      <c r="AP10" s="182">
        <f>SUM(AP5:AP7)</f>
        <v>18</v>
      </c>
      <c r="AQ10" s="183">
        <f>AP10</f>
        <v>18</v>
      </c>
      <c r="AR10" s="183">
        <f>RANK(AQ10,$AQ$10:$AQ$31)</f>
        <v>2</v>
      </c>
      <c r="AS10" s="182">
        <f aca="true" t="shared" si="0" ref="AS10:BC10">SUM(AS5:AS7)</f>
        <v>8</v>
      </c>
      <c r="AT10" s="182">
        <f t="shared" si="0"/>
        <v>2</v>
      </c>
      <c r="AU10" s="182">
        <f t="shared" si="0"/>
        <v>0</v>
      </c>
      <c r="AV10" s="182">
        <f t="shared" si="0"/>
        <v>27</v>
      </c>
      <c r="AW10" s="182">
        <f t="shared" si="0"/>
        <v>7</v>
      </c>
      <c r="AX10" s="379">
        <f>IF(AY10=100,"MAX",AY10)</f>
        <v>3.857142857142857</v>
      </c>
      <c r="AY10" s="170">
        <f>IF(ISERROR(AV10/AW10),100,(AV10/AW10))</f>
        <v>3.857142857142857</v>
      </c>
      <c r="AZ10" s="185">
        <f>AY10</f>
        <v>3.857142857142857</v>
      </c>
      <c r="BA10" s="182">
        <f>RANK(AZ10,$AZ$10:$AZ$31)</f>
        <v>1</v>
      </c>
      <c r="BB10" s="182">
        <f t="shared" si="0"/>
        <v>829</v>
      </c>
      <c r="BC10" s="182">
        <f t="shared" si="0"/>
        <v>661</v>
      </c>
      <c r="BD10" s="184">
        <f>IF(ISERROR(BB10/BC10),0,(BB10/BC10))</f>
        <v>1.254160363086233</v>
      </c>
      <c r="BE10" s="12">
        <f>BD10</f>
        <v>1.254160363086233</v>
      </c>
      <c r="BF10" s="10">
        <f>RANK(BE10,$BE$10:$BE$31)</f>
        <v>1</v>
      </c>
      <c r="BI10" s="228"/>
      <c r="BJ10" s="229"/>
      <c r="BK10" s="230"/>
      <c r="BL10" s="138"/>
    </row>
    <row r="11" spans="1:64" s="11" customFormat="1" ht="12" customHeight="1">
      <c r="A11" s="444">
        <f>RANK(AN17,$AN$10:$AN$31,1)</f>
        <v>1</v>
      </c>
      <c r="B11" s="427" t="str">
        <f>N3</f>
        <v>早稲田</v>
      </c>
      <c r="C11" s="167" t="s">
        <v>22</v>
      </c>
      <c r="D11" s="173"/>
      <c r="E11" s="186"/>
      <c r="F11" s="364"/>
      <c r="G11" s="187"/>
      <c r="H11" s="364"/>
      <c r="I11" s="187"/>
      <c r="J11" s="188"/>
      <c r="K11" s="188"/>
      <c r="L11" s="187"/>
      <c r="M11" s="187"/>
      <c r="N11" s="458"/>
      <c r="O11" s="449"/>
      <c r="P11" s="449"/>
      <c r="Q11" s="449"/>
      <c r="R11" s="449"/>
      <c r="S11" s="450"/>
      <c r="T11" s="187"/>
      <c r="U11" s="187"/>
      <c r="V11" s="187"/>
      <c r="W11" s="189"/>
      <c r="X11" s="364"/>
      <c r="Y11" s="187"/>
      <c r="Z11" s="364"/>
      <c r="AA11" s="187"/>
      <c r="AB11" s="188"/>
      <c r="AC11" s="187"/>
      <c r="AD11" s="187"/>
      <c r="AE11" s="187"/>
      <c r="AF11" s="190"/>
      <c r="AG11" s="364"/>
      <c r="AH11" s="187"/>
      <c r="AI11" s="364"/>
      <c r="AJ11" s="187"/>
      <c r="AK11" s="187"/>
      <c r="AL11" s="191"/>
      <c r="AM11" s="192"/>
      <c r="AN11" s="167"/>
      <c r="AO11" s="193"/>
      <c r="AP11" s="193"/>
      <c r="AQ11" s="137"/>
      <c r="AR11" s="137"/>
      <c r="AS11" s="156"/>
      <c r="AT11" s="193"/>
      <c r="AU11" s="134"/>
      <c r="AV11" s="134"/>
      <c r="AW11" s="193"/>
      <c r="AX11" s="194"/>
      <c r="AY11" s="194"/>
      <c r="AZ11" s="195"/>
      <c r="BA11" s="195"/>
      <c r="BB11" s="193"/>
      <c r="BC11" s="193"/>
      <c r="BD11" s="196"/>
      <c r="BE11" s="12"/>
      <c r="BF11" s="12"/>
      <c r="BG11" s="10"/>
      <c r="BH11" s="74"/>
      <c r="BI11" s="228"/>
      <c r="BJ11" s="229"/>
      <c r="BK11" s="230"/>
      <c r="BL11" s="138"/>
    </row>
    <row r="12" spans="1:63" ht="19.5" customHeight="1">
      <c r="A12" s="445"/>
      <c r="B12" s="428"/>
      <c r="C12" s="91">
        <f>IF(F17&gt;H17,1,0)</f>
        <v>1</v>
      </c>
      <c r="D12" s="197">
        <f>IF(F12&gt;H12,1,0)</f>
        <v>1</v>
      </c>
      <c r="E12" s="393" t="str">
        <f>IF(F17&gt;=3,"○",IF(H17&gt;=3,"●",""))</f>
        <v>○</v>
      </c>
      <c r="F12" s="365">
        <f>IF(AND(O5=0,Q5=0),"",Q5)</f>
        <v>27</v>
      </c>
      <c r="G12" s="161" t="s">
        <v>44</v>
      </c>
      <c r="H12" s="368">
        <f>IF(AND(O5=0,Q5=0),"",O5)</f>
        <v>25</v>
      </c>
      <c r="I12" s="161">
        <f>IF(H12&gt;F12,1,0)</f>
        <v>0</v>
      </c>
      <c r="J12" s="159"/>
      <c r="K12" s="159">
        <f>IF(F17&gt;=H17,0,1)</f>
        <v>0</v>
      </c>
      <c r="L12" s="161"/>
      <c r="M12" s="161"/>
      <c r="N12" s="451"/>
      <c r="O12" s="452"/>
      <c r="P12" s="452"/>
      <c r="Q12" s="452"/>
      <c r="R12" s="452"/>
      <c r="S12" s="453"/>
      <c r="T12" s="161"/>
      <c r="U12" s="91">
        <f>IF(X17&gt;Z17,1,0)</f>
        <v>1</v>
      </c>
      <c r="V12" s="161">
        <f>IF(X12&gt;Z12,1,0)</f>
        <v>1</v>
      </c>
      <c r="W12" s="393" t="str">
        <f>IF(X17&gt;=3,"○",IF(Z17&gt;=3,"●",""))</f>
        <v>○</v>
      </c>
      <c r="X12" s="365">
        <f>+'決勝入力 '!U4</f>
        <v>25</v>
      </c>
      <c r="Y12" s="161" t="s">
        <v>44</v>
      </c>
      <c r="Z12" s="368">
        <f>+'決勝入力 '!Y4</f>
        <v>22</v>
      </c>
      <c r="AA12" s="161">
        <f>IF(Z12&gt;X12,1,0)</f>
        <v>0</v>
      </c>
      <c r="AB12" s="159"/>
      <c r="AC12" s="159">
        <f>IF(X17&gt;=Z17,0,1)</f>
        <v>0</v>
      </c>
      <c r="AD12" s="91">
        <f>IF(AG17&gt;AI17,1,0)</f>
        <v>1</v>
      </c>
      <c r="AE12" s="161">
        <f>IF(AG12&gt;AI12,1,0)</f>
        <v>1</v>
      </c>
      <c r="AF12" s="393" t="str">
        <f>IF(AG17&gt;=3,"○",IF(AI17&gt;=3,"●",""))</f>
        <v>○</v>
      </c>
      <c r="AG12" s="365">
        <f>+'決勝入力 '!U11</f>
        <v>25</v>
      </c>
      <c r="AH12" s="161" t="s">
        <v>44</v>
      </c>
      <c r="AI12" s="368">
        <f>+'決勝入力 '!Y11</f>
        <v>20</v>
      </c>
      <c r="AJ12" s="161">
        <f>IF(AI12&gt;AG12,1,0)</f>
        <v>0</v>
      </c>
      <c r="AK12" s="161"/>
      <c r="AL12" s="165">
        <f>IF(AG17&gt;=AI17,0,1)</f>
        <v>0</v>
      </c>
      <c r="AM12" s="166" t="s">
        <v>16</v>
      </c>
      <c r="AN12" s="167"/>
      <c r="AO12" s="168">
        <f>'１次予測'!D6</f>
        <v>7</v>
      </c>
      <c r="AP12" s="168">
        <f>'1次星取'!BY21</f>
        <v>13</v>
      </c>
      <c r="AQ12" s="168"/>
      <c r="AR12" s="168"/>
      <c r="AS12" s="168">
        <v>6</v>
      </c>
      <c r="AT12" s="168">
        <v>1</v>
      </c>
      <c r="AU12" s="168">
        <f>'１次予測'!H6</f>
        <v>0</v>
      </c>
      <c r="AV12" s="168">
        <v>19</v>
      </c>
      <c r="AW12" s="168">
        <v>5</v>
      </c>
      <c r="AX12" s="332">
        <f>IF(AY12=100,"MAX",AY12)</f>
        <v>3.8</v>
      </c>
      <c r="AY12" s="170">
        <f>IF(ISERROR(AV12/AW12),100,(AV12/AW12))</f>
        <v>3.8</v>
      </c>
      <c r="AZ12" s="161"/>
      <c r="BA12" s="161"/>
      <c r="BB12" s="168">
        <v>579</v>
      </c>
      <c r="BC12" s="168">
        <v>468</v>
      </c>
      <c r="BD12" s="170">
        <f>IF(ISERROR(BB12/BC12),0,(BB12/BC12))</f>
        <v>1.2371794871794872</v>
      </c>
      <c r="BE12" s="5"/>
      <c r="BF12" s="5"/>
      <c r="BG12" s="13"/>
      <c r="BI12" s="228" t="s">
        <v>36</v>
      </c>
      <c r="BJ12" s="229" t="str">
        <f>'決勝入力 '!B5</f>
        <v>都留文科</v>
      </c>
      <c r="BK12" s="230"/>
    </row>
    <row r="13" spans="1:63" ht="18" customHeight="1">
      <c r="A13" s="445"/>
      <c r="B13" s="428"/>
      <c r="C13" s="97">
        <f>IF(C12=1,0,IF(G17="棄",1,0))</f>
        <v>0</v>
      </c>
      <c r="D13" s="198">
        <f>IF(F13&gt;H13,1,0)</f>
        <v>0</v>
      </c>
      <c r="E13" s="393"/>
      <c r="F13" s="365">
        <f>IF(AND(O6=0,Q6=0),"",Q6)</f>
        <v>18</v>
      </c>
      <c r="G13" s="161" t="s">
        <v>44</v>
      </c>
      <c r="H13" s="368">
        <f>IF(AND(O6=0,Q6=0),"",O6)</f>
        <v>25</v>
      </c>
      <c r="I13" s="161">
        <f>IF(H13&gt;F13,1,0)</f>
        <v>1</v>
      </c>
      <c r="J13" s="159"/>
      <c r="K13" s="159"/>
      <c r="L13" s="161"/>
      <c r="M13" s="161"/>
      <c r="N13" s="451"/>
      <c r="O13" s="452"/>
      <c r="P13" s="452"/>
      <c r="Q13" s="452"/>
      <c r="R13" s="452"/>
      <c r="S13" s="453"/>
      <c r="T13" s="161"/>
      <c r="U13" s="97">
        <f>IF(U12=1,0,IF(Y17="棄",1,0))</f>
        <v>0</v>
      </c>
      <c r="V13" s="161">
        <f>IF(X13&gt;Z13,1,0)</f>
        <v>0</v>
      </c>
      <c r="W13" s="393"/>
      <c r="X13" s="365">
        <f>+'決勝入力 '!U5</f>
        <v>20</v>
      </c>
      <c r="Y13" s="161" t="s">
        <v>44</v>
      </c>
      <c r="Z13" s="368">
        <f>+'決勝入力 '!Y5</f>
        <v>25</v>
      </c>
      <c r="AA13" s="161">
        <f>IF(Z13&gt;X13,1,0)</f>
        <v>1</v>
      </c>
      <c r="AB13" s="159"/>
      <c r="AC13" s="159"/>
      <c r="AD13" s="97">
        <f>IF(AD12=1,0,IF(AH17="棄",1,0))</f>
        <v>0</v>
      </c>
      <c r="AE13" s="161">
        <f>IF(AG13&gt;AI13,1,0)</f>
        <v>1</v>
      </c>
      <c r="AF13" s="393"/>
      <c r="AG13" s="365">
        <f>+'決勝入力 '!U12</f>
        <v>25</v>
      </c>
      <c r="AH13" s="161" t="s">
        <v>44</v>
      </c>
      <c r="AI13" s="368">
        <f>+'決勝入力 '!Y12</f>
        <v>20</v>
      </c>
      <c r="AJ13" s="161">
        <f>IF(AI13&gt;AG13,1,0)</f>
        <v>0</v>
      </c>
      <c r="AK13" s="161"/>
      <c r="AL13" s="198"/>
      <c r="AM13" s="166"/>
      <c r="AN13" s="167"/>
      <c r="AO13" s="156"/>
      <c r="AP13" s="156"/>
      <c r="AQ13" s="118"/>
      <c r="AR13" s="118"/>
      <c r="AS13" s="156"/>
      <c r="AT13" s="156"/>
      <c r="AU13" s="125"/>
      <c r="AV13" s="125"/>
      <c r="AW13" s="156"/>
      <c r="AX13" s="170"/>
      <c r="AY13" s="170"/>
      <c r="AZ13" s="171"/>
      <c r="BA13" s="171"/>
      <c r="BB13" s="156"/>
      <c r="BC13" s="156"/>
      <c r="BD13" s="172"/>
      <c r="BE13" s="12"/>
      <c r="BF13" s="12"/>
      <c r="BG13" s="6"/>
      <c r="BI13" s="228"/>
      <c r="BJ13" s="229"/>
      <c r="BK13" s="230"/>
    </row>
    <row r="14" spans="1:63" ht="19.5" customHeight="1">
      <c r="A14" s="445"/>
      <c r="B14" s="428"/>
      <c r="C14" s="199">
        <f>SUM(F12:F16)</f>
        <v>109</v>
      </c>
      <c r="D14" s="198">
        <f>IF(F14&gt;H14,1,0)</f>
        <v>0</v>
      </c>
      <c r="E14" s="393"/>
      <c r="F14" s="365">
        <f>IF(AND(O7=0,Q7=0),"",Q7)</f>
        <v>24</v>
      </c>
      <c r="G14" s="161" t="s">
        <v>44</v>
      </c>
      <c r="H14" s="368">
        <f>IF(AND(O7=0,Q7=0),"",O7)</f>
        <v>26</v>
      </c>
      <c r="I14" s="161">
        <f>IF(H14&gt;F14,1,0)</f>
        <v>1</v>
      </c>
      <c r="J14" s="159"/>
      <c r="K14" s="159">
        <f>SUM(H12:H16)</f>
        <v>106</v>
      </c>
      <c r="L14" s="161"/>
      <c r="M14" s="161"/>
      <c r="N14" s="451"/>
      <c r="O14" s="452"/>
      <c r="P14" s="452"/>
      <c r="Q14" s="452"/>
      <c r="R14" s="452"/>
      <c r="S14" s="453"/>
      <c r="T14" s="161"/>
      <c r="U14" s="200">
        <f>SUM(X12:X16)</f>
        <v>96</v>
      </c>
      <c r="V14" s="161">
        <f>IF(X14&gt;Z14,1,0)</f>
        <v>1</v>
      </c>
      <c r="W14" s="393"/>
      <c r="X14" s="365">
        <f>+'決勝入力 '!U6</f>
        <v>26</v>
      </c>
      <c r="Y14" s="161" t="s">
        <v>44</v>
      </c>
      <c r="Z14" s="368">
        <f>+'決勝入力 '!Y6</f>
        <v>24</v>
      </c>
      <c r="AA14" s="161">
        <f>IF(Z14&gt;X14,1,0)</f>
        <v>0</v>
      </c>
      <c r="AB14" s="159"/>
      <c r="AC14" s="159">
        <f>SUM(Z12:Z16)</f>
        <v>88</v>
      </c>
      <c r="AD14" s="201">
        <f>SUM(AG12:AG16)</f>
        <v>97</v>
      </c>
      <c r="AE14" s="161">
        <f>IF(AG14&gt;AI14,1,0)</f>
        <v>0</v>
      </c>
      <c r="AF14" s="393"/>
      <c r="AG14" s="365">
        <f>+'決勝入力 '!U13</f>
        <v>22</v>
      </c>
      <c r="AH14" s="161" t="s">
        <v>44</v>
      </c>
      <c r="AI14" s="368">
        <f>+'決勝入力 '!Y13</f>
        <v>25</v>
      </c>
      <c r="AJ14" s="161">
        <f>IF(AI14&gt;AG14,1,0)</f>
        <v>1</v>
      </c>
      <c r="AK14" s="161"/>
      <c r="AL14" s="198">
        <f>SUM(AI12:AI16)</f>
        <v>85</v>
      </c>
      <c r="AM14" s="166" t="s">
        <v>18</v>
      </c>
      <c r="AN14" s="167"/>
      <c r="AO14" s="156">
        <f>C16+L16+U16+AD16</f>
        <v>3</v>
      </c>
      <c r="AP14" s="156">
        <f>(AS14*2)+AT14</f>
        <v>6</v>
      </c>
      <c r="AQ14" s="118"/>
      <c r="AR14" s="118"/>
      <c r="AS14" s="156">
        <f>C12+L12+U12+AD12</f>
        <v>3</v>
      </c>
      <c r="AT14" s="156">
        <f>K12+T12+AC12+AL12-AU14</f>
        <v>0</v>
      </c>
      <c r="AU14" s="125">
        <f>C13+U13+AD13</f>
        <v>0</v>
      </c>
      <c r="AV14" s="125">
        <f>F17+O17+X17+AG17</f>
        <v>9</v>
      </c>
      <c r="AW14" s="156">
        <f>H17+Q17+Z17+AI17</f>
        <v>4</v>
      </c>
      <c r="AX14" s="332">
        <f>IF(AY14=100,"MAX",AY14)</f>
        <v>2.25</v>
      </c>
      <c r="AY14" s="170">
        <f>IF(ISERROR(AV14/AW14),100,(AV14/AW14))</f>
        <v>2.25</v>
      </c>
      <c r="AZ14" s="171"/>
      <c r="BA14" s="171"/>
      <c r="BB14" s="156">
        <f>C14+L14+U14+AD14</f>
        <v>302</v>
      </c>
      <c r="BC14" s="156">
        <f>K14+T14+AC14+AL14</f>
        <v>279</v>
      </c>
      <c r="BD14" s="170">
        <f>IF(ISERROR(BB14/BC14),0,(BB14/BC14))</f>
        <v>1.082437275985663</v>
      </c>
      <c r="BE14" s="12"/>
      <c r="BF14" s="12"/>
      <c r="BG14" s="6">
        <f>RANK(BD14,$BD$6:$BD$31)</f>
        <v>7</v>
      </c>
      <c r="BI14" s="228" t="s">
        <v>37</v>
      </c>
      <c r="BJ14" s="229" t="str">
        <f>'決勝入力 '!B6</f>
        <v>大東文化</v>
      </c>
      <c r="BK14" s="230"/>
    </row>
    <row r="15" spans="1:63" ht="18" customHeight="1">
      <c r="A15" s="445"/>
      <c r="B15" s="428"/>
      <c r="C15" s="202"/>
      <c r="D15" s="198">
        <f>IF(F15&gt;H15,1,0)</f>
        <v>1</v>
      </c>
      <c r="E15" s="393"/>
      <c r="F15" s="365">
        <f>IF(AND(O8=0,Q8=0),"",Q8)</f>
        <v>25</v>
      </c>
      <c r="G15" s="161" t="s">
        <v>44</v>
      </c>
      <c r="H15" s="368">
        <f>IF(AND(O8=0,Q8=0),"",O8)</f>
        <v>21</v>
      </c>
      <c r="I15" s="161">
        <f>IF(H15&gt;F15,1,0)</f>
        <v>0</v>
      </c>
      <c r="J15" s="159"/>
      <c r="K15" s="159"/>
      <c r="L15" s="161"/>
      <c r="M15" s="161"/>
      <c r="N15" s="451"/>
      <c r="O15" s="452"/>
      <c r="P15" s="452"/>
      <c r="Q15" s="452"/>
      <c r="R15" s="452"/>
      <c r="S15" s="453"/>
      <c r="T15" s="161"/>
      <c r="U15" s="169"/>
      <c r="V15" s="161">
        <f>IF(X15&gt;Z15,1,0)</f>
        <v>1</v>
      </c>
      <c r="W15" s="393"/>
      <c r="X15" s="365">
        <f>+'決勝入力 '!U7</f>
        <v>25</v>
      </c>
      <c r="Y15" s="161" t="s">
        <v>44</v>
      </c>
      <c r="Z15" s="368">
        <f>+'決勝入力 '!Y7</f>
        <v>17</v>
      </c>
      <c r="AA15" s="161">
        <f>IF(Z15&gt;X15,1,0)</f>
        <v>0</v>
      </c>
      <c r="AB15" s="159"/>
      <c r="AC15" s="159"/>
      <c r="AD15" s="161"/>
      <c r="AE15" s="161">
        <f>IF(AG15&gt;AI15,1,0)</f>
        <v>1</v>
      </c>
      <c r="AF15" s="393"/>
      <c r="AG15" s="365">
        <f>+'決勝入力 '!U14</f>
        <v>25</v>
      </c>
      <c r="AH15" s="161" t="s">
        <v>44</v>
      </c>
      <c r="AI15" s="368">
        <f>+'決勝入力 '!Y14</f>
        <v>20</v>
      </c>
      <c r="AJ15" s="161">
        <f>IF(AI15&gt;AG15,1,0)</f>
        <v>0</v>
      </c>
      <c r="AK15" s="161"/>
      <c r="AL15" s="198"/>
      <c r="AM15" s="166"/>
      <c r="AN15" s="167"/>
      <c r="AO15" s="156"/>
      <c r="AP15" s="156"/>
      <c r="AQ15" s="118"/>
      <c r="AR15" s="118"/>
      <c r="AS15" s="156"/>
      <c r="AT15" s="156"/>
      <c r="AU15" s="125"/>
      <c r="AV15" s="125"/>
      <c r="AW15" s="156"/>
      <c r="AX15" s="170"/>
      <c r="AY15" s="170"/>
      <c r="AZ15" s="171"/>
      <c r="BA15" s="171"/>
      <c r="BB15" s="156"/>
      <c r="BC15" s="156"/>
      <c r="BD15" s="172"/>
      <c r="BE15" s="12"/>
      <c r="BF15" s="12"/>
      <c r="BG15" s="6"/>
      <c r="BI15" s="228"/>
      <c r="BJ15" s="229"/>
      <c r="BK15" s="230"/>
    </row>
    <row r="16" spans="1:63" ht="19.5" customHeight="1">
      <c r="A16" s="445"/>
      <c r="B16" s="428"/>
      <c r="C16" s="202">
        <f>IF(F17=H17,0,1)</f>
        <v>1</v>
      </c>
      <c r="D16" s="198">
        <f>IF(F16&gt;H16,1,0)</f>
        <v>1</v>
      </c>
      <c r="E16" s="393"/>
      <c r="F16" s="365">
        <f>IF(AND(O9=0,Q9=0),"",Q9)</f>
        <v>15</v>
      </c>
      <c r="G16" s="161" t="s">
        <v>44</v>
      </c>
      <c r="H16" s="368">
        <f>IF(AND(O9=0,Q9=0),"",O9)</f>
        <v>9</v>
      </c>
      <c r="I16" s="161">
        <f>IF(H16&gt;F16,1,0)</f>
        <v>0</v>
      </c>
      <c r="J16" s="159"/>
      <c r="K16" s="159"/>
      <c r="L16" s="161"/>
      <c r="M16" s="161"/>
      <c r="N16" s="451"/>
      <c r="O16" s="452"/>
      <c r="P16" s="452"/>
      <c r="Q16" s="452"/>
      <c r="R16" s="452"/>
      <c r="S16" s="453"/>
      <c r="T16" s="161"/>
      <c r="U16" s="169">
        <f>IF(X17=Z17,0,1)</f>
        <v>1</v>
      </c>
      <c r="V16" s="161">
        <f>IF(X16&gt;Z16,1,0)</f>
        <v>0</v>
      </c>
      <c r="W16" s="393"/>
      <c r="X16" s="365">
        <f>+'決勝入力 '!U8</f>
      </c>
      <c r="Y16" s="161" t="s">
        <v>44</v>
      </c>
      <c r="Z16" s="368">
        <f>+'決勝入力 '!Y8</f>
      </c>
      <c r="AA16" s="161">
        <f>IF(Z16&gt;X16,1,0)</f>
        <v>0</v>
      </c>
      <c r="AB16" s="159"/>
      <c r="AC16" s="159"/>
      <c r="AD16" s="161">
        <f>IF(AG17=AI17,0,1)</f>
        <v>1</v>
      </c>
      <c r="AE16" s="161">
        <f>IF(AG16&gt;AI16,1,0)</f>
        <v>0</v>
      </c>
      <c r="AF16" s="393"/>
      <c r="AG16" s="365">
        <f>+'決勝入力 '!U15</f>
      </c>
      <c r="AH16" s="161" t="s">
        <v>44</v>
      </c>
      <c r="AI16" s="368">
        <f>+'決勝入力 '!Y15</f>
      </c>
      <c r="AJ16" s="161">
        <f>IF(AI16&gt;AG16,1,0)</f>
        <v>0</v>
      </c>
      <c r="AK16" s="161"/>
      <c r="AL16" s="198"/>
      <c r="AM16" s="166"/>
      <c r="AN16" s="167"/>
      <c r="AO16" s="156"/>
      <c r="AP16" s="156"/>
      <c r="AQ16" s="118"/>
      <c r="AR16" s="118"/>
      <c r="AS16" s="156"/>
      <c r="AT16" s="156"/>
      <c r="AU16" s="125"/>
      <c r="AV16" s="125"/>
      <c r="AW16" s="156"/>
      <c r="AX16" s="170"/>
      <c r="AY16" s="170"/>
      <c r="AZ16" s="171"/>
      <c r="BA16" s="171"/>
      <c r="BB16" s="156"/>
      <c r="BC16" s="156"/>
      <c r="BD16" s="172"/>
      <c r="BE16" s="12"/>
      <c r="BF16" s="12"/>
      <c r="BG16" s="6"/>
      <c r="BI16" s="228" t="s">
        <v>38</v>
      </c>
      <c r="BJ16" s="229" t="str">
        <f>'決勝入力 '!B7</f>
        <v>桜美林</v>
      </c>
      <c r="BK16" s="230"/>
    </row>
    <row r="17" spans="1:64" s="11" customFormat="1" ht="19.5" customHeight="1">
      <c r="A17" s="446"/>
      <c r="B17" s="429"/>
      <c r="C17" s="203"/>
      <c r="D17" s="204"/>
      <c r="E17" s="169"/>
      <c r="F17" s="175">
        <f>SUM(D12:D16)</f>
        <v>3</v>
      </c>
      <c r="G17" s="175" t="str">
        <f>P10</f>
        <v>-</v>
      </c>
      <c r="H17" s="175">
        <f>SUM(I12:I16)</f>
        <v>2</v>
      </c>
      <c r="I17" s="161"/>
      <c r="J17" s="159"/>
      <c r="K17" s="159"/>
      <c r="L17" s="161"/>
      <c r="M17" s="161"/>
      <c r="N17" s="454"/>
      <c r="O17" s="455"/>
      <c r="P17" s="455"/>
      <c r="Q17" s="455"/>
      <c r="R17" s="455"/>
      <c r="S17" s="456"/>
      <c r="T17" s="161"/>
      <c r="U17" s="169"/>
      <c r="V17" s="161"/>
      <c r="W17" s="200"/>
      <c r="X17" s="175">
        <f>SUM(V12:V16)</f>
        <v>3</v>
      </c>
      <c r="Y17" s="175" t="s">
        <v>45</v>
      </c>
      <c r="Z17" s="175">
        <f>SUM(AA12:AA16)</f>
        <v>1</v>
      </c>
      <c r="AA17" s="175"/>
      <c r="AB17" s="176"/>
      <c r="AC17" s="176"/>
      <c r="AD17" s="175"/>
      <c r="AE17" s="175"/>
      <c r="AF17" s="179"/>
      <c r="AG17" s="175">
        <f>SUM(AE12:AE16)</f>
        <v>3</v>
      </c>
      <c r="AH17" s="175" t="s">
        <v>45</v>
      </c>
      <c r="AI17" s="175">
        <f>SUM(AJ12:AJ16)</f>
        <v>1</v>
      </c>
      <c r="AJ17" s="161"/>
      <c r="AK17" s="161"/>
      <c r="AL17" s="205"/>
      <c r="AM17" s="180" t="s">
        <v>17</v>
      </c>
      <c r="AN17" s="181">
        <f>AR17*100+BA17*10+BF17</f>
        <v>122</v>
      </c>
      <c r="AO17" s="182">
        <f>SUM(AO12:AO14)</f>
        <v>10</v>
      </c>
      <c r="AP17" s="182">
        <f>SUM(AP12:AP14)</f>
        <v>19</v>
      </c>
      <c r="AQ17" s="183">
        <f>AP17</f>
        <v>19</v>
      </c>
      <c r="AR17" s="183">
        <f>RANK(AQ17,$AQ$10:$AQ$31)</f>
        <v>1</v>
      </c>
      <c r="AS17" s="182">
        <f aca="true" t="shared" si="1" ref="AS17:BC17">SUM(AS12:AS14)</f>
        <v>9</v>
      </c>
      <c r="AT17" s="182">
        <f t="shared" si="1"/>
        <v>1</v>
      </c>
      <c r="AU17" s="182">
        <f t="shared" si="1"/>
        <v>0</v>
      </c>
      <c r="AV17" s="182">
        <f t="shared" si="1"/>
        <v>28</v>
      </c>
      <c r="AW17" s="182">
        <f t="shared" si="1"/>
        <v>9</v>
      </c>
      <c r="AX17" s="379">
        <f>IF(AY17=100,"MAX",AY17)</f>
        <v>3.111111111111111</v>
      </c>
      <c r="AY17" s="170">
        <f>IF(ISERROR(AV17/AW17),100,(AV17/AW17))</f>
        <v>3.111111111111111</v>
      </c>
      <c r="AZ17" s="185">
        <f>AY17</f>
        <v>3.111111111111111</v>
      </c>
      <c r="BA17" s="182">
        <f>RANK(AZ17,$AZ$10:$AZ$31)</f>
        <v>2</v>
      </c>
      <c r="BB17" s="182">
        <f t="shared" si="1"/>
        <v>881</v>
      </c>
      <c r="BC17" s="182">
        <f t="shared" si="1"/>
        <v>747</v>
      </c>
      <c r="BD17" s="184">
        <f>IF(ISERROR(BB17/BC17),0,(BB17/BC17))</f>
        <v>1.179384203480589</v>
      </c>
      <c r="BE17" s="12">
        <f>BD17</f>
        <v>1.179384203480589</v>
      </c>
      <c r="BF17" s="10">
        <f>RANK(BE17,$BE$10:$BE$31)</f>
        <v>2</v>
      </c>
      <c r="BI17" s="228"/>
      <c r="BJ17" s="229"/>
      <c r="BK17" s="230"/>
      <c r="BL17" s="138"/>
    </row>
    <row r="18" spans="1:64" s="11" customFormat="1" ht="12" customHeight="1">
      <c r="A18" s="444">
        <f>RANK(AN24,$AN$10:$AN$31,1)</f>
        <v>3</v>
      </c>
      <c r="B18" s="427" t="str">
        <f>W3</f>
        <v>日本大</v>
      </c>
      <c r="C18" s="206"/>
      <c r="D18" s="205"/>
      <c r="E18" s="186"/>
      <c r="F18" s="364"/>
      <c r="G18" s="187"/>
      <c r="H18" s="364"/>
      <c r="I18" s="187"/>
      <c r="J18" s="188"/>
      <c r="K18" s="188"/>
      <c r="L18" s="187"/>
      <c r="M18" s="187"/>
      <c r="N18" s="186"/>
      <c r="O18" s="364"/>
      <c r="P18" s="187"/>
      <c r="Q18" s="364"/>
      <c r="R18" s="187"/>
      <c r="S18" s="188"/>
      <c r="T18" s="187"/>
      <c r="U18" s="187"/>
      <c r="V18" s="187"/>
      <c r="W18" s="458"/>
      <c r="X18" s="449"/>
      <c r="Y18" s="449"/>
      <c r="Z18" s="449"/>
      <c r="AA18" s="449"/>
      <c r="AB18" s="450"/>
      <c r="AC18" s="187"/>
      <c r="AD18" s="187"/>
      <c r="AE18" s="187"/>
      <c r="AF18" s="190"/>
      <c r="AG18" s="364"/>
      <c r="AH18" s="187"/>
      <c r="AI18" s="364"/>
      <c r="AJ18" s="187"/>
      <c r="AK18" s="187"/>
      <c r="AL18" s="207"/>
      <c r="AM18" s="208"/>
      <c r="AN18" s="209"/>
      <c r="AO18" s="193"/>
      <c r="AP18" s="193"/>
      <c r="AQ18" s="137"/>
      <c r="AR18" s="137"/>
      <c r="AS18" s="156"/>
      <c r="AT18" s="193"/>
      <c r="AU18" s="134"/>
      <c r="AV18" s="134"/>
      <c r="AW18" s="193"/>
      <c r="AX18" s="194"/>
      <c r="AY18" s="194"/>
      <c r="AZ18" s="195"/>
      <c r="BA18" s="195"/>
      <c r="BB18" s="193"/>
      <c r="BC18" s="193"/>
      <c r="BD18" s="196"/>
      <c r="BE18" s="12"/>
      <c r="BF18" s="12"/>
      <c r="BG18" s="10"/>
      <c r="BH18" s="74"/>
      <c r="BI18" s="228"/>
      <c r="BJ18" s="229"/>
      <c r="BK18" s="230"/>
      <c r="BL18" s="138"/>
    </row>
    <row r="19" spans="1:63" ht="19.5" customHeight="1">
      <c r="A19" s="445"/>
      <c r="B19" s="428"/>
      <c r="C19" s="91">
        <f>IF(F24&gt;H24,1,0)</f>
        <v>0</v>
      </c>
      <c r="D19" s="198">
        <f>IF(F19&gt;H19,1,0)</f>
        <v>0</v>
      </c>
      <c r="E19" s="393" t="str">
        <f>IF(F24&gt;=3,"○",IF(H24&gt;=3,"●",""))</f>
        <v>●</v>
      </c>
      <c r="F19" s="365">
        <f>IF(AND(Z5=0,X5=0),"",Z5)</f>
        <v>16</v>
      </c>
      <c r="G19" s="161" t="s">
        <v>44</v>
      </c>
      <c r="H19" s="368">
        <f>IF(AND(X5=0,Z5=0),"",X5)</f>
        <v>25</v>
      </c>
      <c r="I19" s="161">
        <f>IF(H19&gt;F19,1,0)</f>
        <v>1</v>
      </c>
      <c r="J19" s="159"/>
      <c r="K19" s="159">
        <f>IF(F24&gt;=H24,0,1)</f>
        <v>1</v>
      </c>
      <c r="L19" s="91">
        <f>IF(O24&gt;Q24,1,0)</f>
        <v>0</v>
      </c>
      <c r="M19" s="161">
        <f>IF(O19&gt;Q19,1,0)</f>
        <v>0</v>
      </c>
      <c r="N19" s="393" t="str">
        <f>IF(O24&gt;=3,"○",IF(Q24&gt;=3,"●",""))</f>
        <v>●</v>
      </c>
      <c r="O19" s="365">
        <f>IF(AND(Z12=0,X12=0),"",Z12)</f>
        <v>22</v>
      </c>
      <c r="P19" s="161" t="s">
        <v>44</v>
      </c>
      <c r="Q19" s="368">
        <f>IF(AND(X12=0,Z12=0),"",X12)</f>
        <v>25</v>
      </c>
      <c r="R19" s="161">
        <f>IF(Q19&gt;O19,1,0)</f>
        <v>1</v>
      </c>
      <c r="S19" s="159"/>
      <c r="T19" s="159">
        <f>IF(O24&gt;=Q24,0,1)</f>
        <v>1</v>
      </c>
      <c r="U19" s="161"/>
      <c r="V19" s="161"/>
      <c r="W19" s="451"/>
      <c r="X19" s="452"/>
      <c r="Y19" s="452"/>
      <c r="Z19" s="452"/>
      <c r="AA19" s="452"/>
      <c r="AB19" s="453"/>
      <c r="AC19" s="161"/>
      <c r="AD19" s="91">
        <f>IF(AG24&gt;AI24,1,0)</f>
        <v>1</v>
      </c>
      <c r="AE19" s="161">
        <f>IF(AG19&gt;AI19,1,0)</f>
        <v>1</v>
      </c>
      <c r="AF19" s="393" t="str">
        <f>IF(AG24&gt;=3,"○",IF(AI24&gt;=3,"●",""))</f>
        <v>○</v>
      </c>
      <c r="AG19" s="365">
        <f>+'決勝入力 '!U18</f>
        <v>25</v>
      </c>
      <c r="AH19" s="161" t="s">
        <v>44</v>
      </c>
      <c r="AI19" s="368">
        <f>+'決勝入力 '!Y18</f>
        <v>21</v>
      </c>
      <c r="AJ19" s="161">
        <f>IF(AI19&gt;AG19,1,0)</f>
        <v>0</v>
      </c>
      <c r="AK19" s="161"/>
      <c r="AL19" s="165">
        <f>IF(AG24&gt;=AI24,0,1)</f>
        <v>0</v>
      </c>
      <c r="AM19" s="166" t="s">
        <v>16</v>
      </c>
      <c r="AN19" s="167"/>
      <c r="AO19" s="168">
        <f>'１次予測'!D7</f>
        <v>7</v>
      </c>
      <c r="AP19" s="168">
        <f>'1次星取'!BY7</f>
        <v>11</v>
      </c>
      <c r="AQ19" s="168"/>
      <c r="AR19" s="168"/>
      <c r="AS19" s="168">
        <v>5</v>
      </c>
      <c r="AT19" s="168">
        <v>2</v>
      </c>
      <c r="AU19" s="168">
        <f>'１次予測'!H7</f>
        <v>0</v>
      </c>
      <c r="AV19" s="168">
        <v>15</v>
      </c>
      <c r="AW19" s="168">
        <v>6</v>
      </c>
      <c r="AX19" s="332">
        <f>IF(AY19=100,"MAX",AY19)</f>
        <v>2.5</v>
      </c>
      <c r="AY19" s="170">
        <f>IF(ISERROR(AV19/AW19),100,(AV19/AW19))</f>
        <v>2.5</v>
      </c>
      <c r="AZ19" s="161"/>
      <c r="BA19" s="161"/>
      <c r="BB19" s="168">
        <v>512</v>
      </c>
      <c r="BC19" s="168">
        <v>426</v>
      </c>
      <c r="BD19" s="170">
        <f>IF(ISERROR(BB19/BC19),0,(BB19/BC19))</f>
        <v>1.2018779342723005</v>
      </c>
      <c r="BE19" s="5"/>
      <c r="BF19" s="5"/>
      <c r="BG19" s="6"/>
      <c r="BI19" s="228" t="s">
        <v>39</v>
      </c>
      <c r="BJ19" s="229" t="str">
        <f>'決勝入力 '!B8</f>
        <v>白鷗大</v>
      </c>
      <c r="BK19" s="230"/>
    </row>
    <row r="20" spans="1:63" ht="18" customHeight="1">
      <c r="A20" s="445"/>
      <c r="B20" s="428"/>
      <c r="C20" s="97">
        <f>IF(C19=1,0,IF(G24="棄",1,0))</f>
        <v>0</v>
      </c>
      <c r="D20" s="198">
        <f>IF(F20&gt;H20,1,0)</f>
        <v>0</v>
      </c>
      <c r="E20" s="393"/>
      <c r="F20" s="365">
        <f>IF(AND(Z6=0,X6=0),"",Z6)</f>
        <v>24</v>
      </c>
      <c r="G20" s="161" t="s">
        <v>44</v>
      </c>
      <c r="H20" s="368">
        <f>IF(AND(X6=0,Z6=0),"",X6)</f>
        <v>26</v>
      </c>
      <c r="I20" s="161">
        <f>IF(H20&gt;F20,1,0)</f>
        <v>1</v>
      </c>
      <c r="J20" s="159"/>
      <c r="K20" s="159"/>
      <c r="L20" s="97">
        <f>IF(L19=1,0,IF(P24="棄",1,0))</f>
        <v>0</v>
      </c>
      <c r="M20" s="161">
        <f>IF(O20&gt;Q20,1,0)</f>
        <v>1</v>
      </c>
      <c r="N20" s="393"/>
      <c r="O20" s="365">
        <f>IF(AND(Z13=0,X13=0),"",Z13)</f>
        <v>25</v>
      </c>
      <c r="P20" s="161" t="s">
        <v>44</v>
      </c>
      <c r="Q20" s="368">
        <f>IF(AND(X13=0,Z13=0),"",X13)</f>
        <v>20</v>
      </c>
      <c r="R20" s="161">
        <f>IF(Q20&gt;O20,1,0)</f>
        <v>0</v>
      </c>
      <c r="S20" s="159"/>
      <c r="T20" s="159"/>
      <c r="U20" s="161"/>
      <c r="V20" s="161"/>
      <c r="W20" s="451"/>
      <c r="X20" s="452"/>
      <c r="Y20" s="452"/>
      <c r="Z20" s="452"/>
      <c r="AA20" s="452"/>
      <c r="AB20" s="453"/>
      <c r="AC20" s="161"/>
      <c r="AD20" s="97">
        <f>IF(AD19=1,0,IF(AH24="棄",1,0))</f>
        <v>0</v>
      </c>
      <c r="AE20" s="161">
        <f>IF(AG20&gt;AI20,1,0)</f>
        <v>1</v>
      </c>
      <c r="AF20" s="393"/>
      <c r="AG20" s="365">
        <f>+'決勝入力 '!U19</f>
        <v>25</v>
      </c>
      <c r="AH20" s="161" t="s">
        <v>44</v>
      </c>
      <c r="AI20" s="368">
        <f>+'決勝入力 '!Y19</f>
        <v>13</v>
      </c>
      <c r="AJ20" s="161">
        <f>IF(AI20&gt;AG20,1,0)</f>
        <v>0</v>
      </c>
      <c r="AK20" s="161"/>
      <c r="AL20" s="198"/>
      <c r="AM20" s="166"/>
      <c r="AN20" s="167"/>
      <c r="AO20" s="156"/>
      <c r="AP20" s="156"/>
      <c r="AQ20" s="118"/>
      <c r="AR20" s="118"/>
      <c r="AS20" s="156"/>
      <c r="AT20" s="156"/>
      <c r="AU20" s="125"/>
      <c r="AV20" s="125"/>
      <c r="AW20" s="156"/>
      <c r="AX20" s="170"/>
      <c r="AY20" s="170"/>
      <c r="AZ20" s="171"/>
      <c r="BA20" s="171"/>
      <c r="BB20" s="156"/>
      <c r="BC20" s="156"/>
      <c r="BD20" s="172"/>
      <c r="BE20" s="12"/>
      <c r="BF20" s="12"/>
      <c r="BG20" s="6"/>
      <c r="BI20" s="228"/>
      <c r="BJ20" s="229"/>
      <c r="BK20" s="230"/>
    </row>
    <row r="21" spans="1:63" ht="19.5" customHeight="1">
      <c r="A21" s="445"/>
      <c r="B21" s="428"/>
      <c r="C21" s="199">
        <f>SUM(F19:F23)</f>
        <v>58</v>
      </c>
      <c r="D21" s="198">
        <f>IF(F21&gt;H21,1,0)</f>
        <v>0</v>
      </c>
      <c r="E21" s="393"/>
      <c r="F21" s="365">
        <f>IF(AND(Z7=0,X7=0),"",Z7)</f>
        <v>18</v>
      </c>
      <c r="G21" s="161" t="s">
        <v>44</v>
      </c>
      <c r="H21" s="368">
        <f>IF(AND(X7=0,Z7=0),"",X7)</f>
        <v>25</v>
      </c>
      <c r="I21" s="161">
        <f>IF(H21&gt;F21,1,0)</f>
        <v>1</v>
      </c>
      <c r="J21" s="159"/>
      <c r="K21" s="159">
        <f>SUM(H19:H23)</f>
        <v>76</v>
      </c>
      <c r="L21" s="200">
        <f>SUM(O19:O23)</f>
        <v>88</v>
      </c>
      <c r="M21" s="161">
        <f>IF(O21&gt;Q21,1,0)</f>
        <v>0</v>
      </c>
      <c r="N21" s="393"/>
      <c r="O21" s="365">
        <f>IF(AND(Z14=0,X14=0),"",Z14)</f>
        <v>24</v>
      </c>
      <c r="P21" s="161" t="s">
        <v>44</v>
      </c>
      <c r="Q21" s="368">
        <f>IF(AND(X14=0,Z14=0),"",X14)</f>
        <v>26</v>
      </c>
      <c r="R21" s="161">
        <f>IF(Q21&gt;O21,1,0)</f>
        <v>1</v>
      </c>
      <c r="S21" s="159"/>
      <c r="T21" s="159">
        <f>SUM(Q19:Q23)</f>
        <v>96</v>
      </c>
      <c r="U21" s="161"/>
      <c r="V21" s="161"/>
      <c r="W21" s="451"/>
      <c r="X21" s="452"/>
      <c r="Y21" s="452"/>
      <c r="Z21" s="452"/>
      <c r="AA21" s="452"/>
      <c r="AB21" s="453"/>
      <c r="AC21" s="161"/>
      <c r="AD21" s="200">
        <f>SUM(AG19:AG23)</f>
        <v>88</v>
      </c>
      <c r="AE21" s="161">
        <f>IF(AG21&gt;AI21,1,0)</f>
        <v>0</v>
      </c>
      <c r="AF21" s="393"/>
      <c r="AG21" s="365">
        <f>+'決勝入力 '!U20</f>
        <v>12</v>
      </c>
      <c r="AH21" s="161" t="s">
        <v>44</v>
      </c>
      <c r="AI21" s="368">
        <f>+'決勝入力 '!Y20</f>
        <v>25</v>
      </c>
      <c r="AJ21" s="161">
        <f>IF(AI21&gt;AG21,1,0)</f>
        <v>1</v>
      </c>
      <c r="AK21" s="161"/>
      <c r="AL21" s="198">
        <f>SUM(AI19:AI23)</f>
        <v>83</v>
      </c>
      <c r="AM21" s="166" t="s">
        <v>18</v>
      </c>
      <c r="AN21" s="167"/>
      <c r="AO21" s="156">
        <f>C23+L23+U23+AD23</f>
        <v>3</v>
      </c>
      <c r="AP21" s="156">
        <f>(AS21*2)+AT21</f>
        <v>4</v>
      </c>
      <c r="AQ21" s="118"/>
      <c r="AR21" s="118"/>
      <c r="AS21" s="156">
        <f>C19+L19+U19+AD19</f>
        <v>1</v>
      </c>
      <c r="AT21" s="156">
        <f>K19+T19+AC19+AL19-AU21</f>
        <v>2</v>
      </c>
      <c r="AU21" s="125">
        <f>C20+L20+AD20</f>
        <v>0</v>
      </c>
      <c r="AV21" s="125">
        <f>F24+O24+X24+AG24</f>
        <v>4</v>
      </c>
      <c r="AW21" s="156">
        <f>H24+Q24+Z24+AI24</f>
        <v>7</v>
      </c>
      <c r="AX21" s="332">
        <f>IF(AY21=100,"MAX",AY21)</f>
        <v>0.5714285714285714</v>
      </c>
      <c r="AY21" s="170">
        <f>IF(ISERROR(AV21/AW21),100,(AV21/AW21))</f>
        <v>0.5714285714285714</v>
      </c>
      <c r="AZ21" s="171"/>
      <c r="BA21" s="171"/>
      <c r="BB21" s="156">
        <f>C21+L21+U21+AD21</f>
        <v>234</v>
      </c>
      <c r="BC21" s="156">
        <f>K21+T21+AC21+AL21</f>
        <v>255</v>
      </c>
      <c r="BD21" s="170">
        <f>IF(ISERROR(BB21/BC21),0,(BB21/BC21))</f>
        <v>0.9176470588235294</v>
      </c>
      <c r="BE21" s="12"/>
      <c r="BF21" s="12"/>
      <c r="BG21" s="6">
        <f>RANK(BD21,$BD$6:$BD$31)</f>
        <v>10</v>
      </c>
      <c r="BI21" s="228" t="s">
        <v>40</v>
      </c>
      <c r="BJ21" s="229" t="str">
        <f>'決勝入力 '!B9</f>
        <v>立教大</v>
      </c>
      <c r="BK21" s="230"/>
    </row>
    <row r="22" spans="1:59" ht="18" customHeight="1">
      <c r="A22" s="445"/>
      <c r="B22" s="428"/>
      <c r="C22" s="202"/>
      <c r="D22" s="198">
        <f>IF(F22&gt;H22,1,0)</f>
        <v>0</v>
      </c>
      <c r="E22" s="393"/>
      <c r="F22" s="365">
        <f>IF(AND(Z8=0,X8=0),"",Z8)</f>
      </c>
      <c r="G22" s="161" t="s">
        <v>44</v>
      </c>
      <c r="H22" s="368">
        <f>IF(AND(X8=0,Z8=0),"",X8)</f>
      </c>
      <c r="I22" s="161">
        <f>IF(H22&gt;F22,1,0)</f>
        <v>0</v>
      </c>
      <c r="J22" s="159"/>
      <c r="K22" s="159"/>
      <c r="L22" s="169"/>
      <c r="M22" s="161">
        <f>IF(O22&gt;Q22,1,0)</f>
        <v>0</v>
      </c>
      <c r="N22" s="393"/>
      <c r="O22" s="365">
        <f>IF(AND(Z15=0,X15=0),"",Z15)</f>
        <v>17</v>
      </c>
      <c r="P22" s="161" t="s">
        <v>44</v>
      </c>
      <c r="Q22" s="368">
        <f>IF(AND(X15=0,Z15=0),"",X15)</f>
        <v>25</v>
      </c>
      <c r="R22" s="161">
        <f>IF(Q22&gt;O22,1,0)</f>
        <v>1</v>
      </c>
      <c r="S22" s="159"/>
      <c r="T22" s="159"/>
      <c r="U22" s="161"/>
      <c r="V22" s="161"/>
      <c r="W22" s="451"/>
      <c r="X22" s="452"/>
      <c r="Y22" s="452"/>
      <c r="Z22" s="452"/>
      <c r="AA22" s="452"/>
      <c r="AB22" s="453"/>
      <c r="AC22" s="161"/>
      <c r="AD22" s="169"/>
      <c r="AE22" s="161">
        <f>IF(AG22&gt;AI22,1,0)</f>
        <v>1</v>
      </c>
      <c r="AF22" s="393"/>
      <c r="AG22" s="365">
        <f>+'決勝入力 '!U21</f>
        <v>26</v>
      </c>
      <c r="AH22" s="161" t="s">
        <v>44</v>
      </c>
      <c r="AI22" s="368">
        <f>+'決勝入力 '!Y21</f>
        <v>24</v>
      </c>
      <c r="AJ22" s="161">
        <f>IF(AI22&gt;AG22,1,0)</f>
        <v>0</v>
      </c>
      <c r="AK22" s="161"/>
      <c r="AL22" s="198"/>
      <c r="AM22" s="166"/>
      <c r="AN22" s="167"/>
      <c r="AO22" s="156"/>
      <c r="AP22" s="156"/>
      <c r="AQ22" s="118"/>
      <c r="AR22" s="118"/>
      <c r="AS22" s="156"/>
      <c r="AT22" s="156"/>
      <c r="AU22" s="125"/>
      <c r="AV22" s="125"/>
      <c r="AW22" s="156"/>
      <c r="AX22" s="170"/>
      <c r="AY22" s="170"/>
      <c r="AZ22" s="171"/>
      <c r="BA22" s="171"/>
      <c r="BB22" s="156"/>
      <c r="BC22" s="156"/>
      <c r="BD22" s="172"/>
      <c r="BE22" s="12"/>
      <c r="BF22" s="12"/>
      <c r="BG22" s="6"/>
    </row>
    <row r="23" spans="1:59" ht="18" customHeight="1">
      <c r="A23" s="445"/>
      <c r="B23" s="428"/>
      <c r="C23" s="202">
        <f>IF(F24=H24,0,1)</f>
        <v>1</v>
      </c>
      <c r="D23" s="198">
        <f>IF(F23&gt;H23,1,0)</f>
        <v>0</v>
      </c>
      <c r="E23" s="393"/>
      <c r="F23" s="365">
        <f>IF(AND(Z9=0,X9=0),"",Z9)</f>
      </c>
      <c r="G23" s="161" t="s">
        <v>44</v>
      </c>
      <c r="H23" s="368">
        <f>IF(AND(X9=0,Z9=0),"",X9)</f>
      </c>
      <c r="I23" s="161">
        <f>IF(H23&gt;F23,1,0)</f>
        <v>0</v>
      </c>
      <c r="J23" s="159"/>
      <c r="K23" s="159"/>
      <c r="L23" s="169">
        <f>IF(O24=Q24,0,1)</f>
        <v>1</v>
      </c>
      <c r="M23" s="161">
        <f>IF(O23&gt;Q23,1,0)</f>
        <v>0</v>
      </c>
      <c r="N23" s="393"/>
      <c r="O23" s="365">
        <f>IF(AND(Z16=0,X16=0),"",Z16)</f>
      </c>
      <c r="P23" s="161" t="s">
        <v>44</v>
      </c>
      <c r="Q23" s="368">
        <f>IF(AND(X16=0,Z16=0),"",X16)</f>
      </c>
      <c r="R23" s="161">
        <f>IF(Q23&gt;O23,1,0)</f>
        <v>0</v>
      </c>
      <c r="S23" s="159"/>
      <c r="T23" s="159"/>
      <c r="U23" s="161"/>
      <c r="V23" s="161"/>
      <c r="W23" s="451"/>
      <c r="X23" s="452"/>
      <c r="Y23" s="452"/>
      <c r="Z23" s="452"/>
      <c r="AA23" s="452"/>
      <c r="AB23" s="453"/>
      <c r="AC23" s="161"/>
      <c r="AD23" s="169">
        <f>IF(AG24=AI24,0,1)</f>
        <v>1</v>
      </c>
      <c r="AE23" s="161">
        <f>IF(AG23&gt;AI23,1,0)</f>
        <v>0</v>
      </c>
      <c r="AF23" s="393"/>
      <c r="AG23" s="365">
        <f>+'決勝入力 '!U22</f>
      </c>
      <c r="AH23" s="161" t="s">
        <v>44</v>
      </c>
      <c r="AI23" s="368">
        <f>+'決勝入力 '!Y22</f>
      </c>
      <c r="AJ23" s="161">
        <f>IF(AI23&gt;AG23,1,0)</f>
        <v>0</v>
      </c>
      <c r="AK23" s="161"/>
      <c r="AL23" s="198"/>
      <c r="AM23" s="166"/>
      <c r="AN23" s="167"/>
      <c r="AO23" s="156"/>
      <c r="AP23" s="156"/>
      <c r="AQ23" s="118"/>
      <c r="AR23" s="118"/>
      <c r="AS23" s="156"/>
      <c r="AT23" s="156"/>
      <c r="AU23" s="125"/>
      <c r="AV23" s="125"/>
      <c r="AW23" s="156"/>
      <c r="AX23" s="170"/>
      <c r="AY23" s="170"/>
      <c r="AZ23" s="171"/>
      <c r="BA23" s="171"/>
      <c r="BB23" s="156"/>
      <c r="BC23" s="156"/>
      <c r="BD23" s="172"/>
      <c r="BE23" s="12"/>
      <c r="BF23" s="12"/>
      <c r="BG23" s="6"/>
    </row>
    <row r="24" spans="1:64" s="11" customFormat="1" ht="19.5" customHeight="1">
      <c r="A24" s="446"/>
      <c r="B24" s="429"/>
      <c r="C24" s="206"/>
      <c r="D24" s="205"/>
      <c r="E24" s="169"/>
      <c r="F24" s="175">
        <f>SUM(D19:D23)</f>
        <v>0</v>
      </c>
      <c r="G24" s="175" t="str">
        <f>Y10</f>
        <v>-</v>
      </c>
      <c r="H24" s="175">
        <f>SUM(I19:I23)</f>
        <v>3</v>
      </c>
      <c r="I24" s="175"/>
      <c r="J24" s="159"/>
      <c r="K24" s="176"/>
      <c r="L24" s="178"/>
      <c r="M24" s="175"/>
      <c r="N24" s="177"/>
      <c r="O24" s="175">
        <f>SUM(M19:M23)</f>
        <v>1</v>
      </c>
      <c r="P24" s="175" t="str">
        <f>Y17</f>
        <v>-</v>
      </c>
      <c r="Q24" s="175">
        <f>SUM(R19:R23)</f>
        <v>3</v>
      </c>
      <c r="R24" s="161"/>
      <c r="S24" s="159"/>
      <c r="T24" s="159"/>
      <c r="U24" s="161"/>
      <c r="V24" s="161"/>
      <c r="W24" s="454"/>
      <c r="X24" s="455"/>
      <c r="Y24" s="455"/>
      <c r="Z24" s="455"/>
      <c r="AA24" s="455"/>
      <c r="AB24" s="456"/>
      <c r="AC24" s="161"/>
      <c r="AD24" s="169"/>
      <c r="AE24" s="201"/>
      <c r="AF24" s="161"/>
      <c r="AG24" s="175">
        <f>SUM(AE19:AE23)</f>
        <v>3</v>
      </c>
      <c r="AH24" s="175" t="s">
        <v>45</v>
      </c>
      <c r="AI24" s="175">
        <f>SUM(AJ19:AJ23)</f>
        <v>1</v>
      </c>
      <c r="AJ24" s="161"/>
      <c r="AK24" s="161"/>
      <c r="AL24" s="205"/>
      <c r="AM24" s="180" t="s">
        <v>43</v>
      </c>
      <c r="AN24" s="181">
        <f>AR24*100+BA24*10+BF24</f>
        <v>233</v>
      </c>
      <c r="AO24" s="182">
        <f>SUM(AO19:AO21)</f>
        <v>10</v>
      </c>
      <c r="AP24" s="182">
        <f>SUM(AP19:AP21)</f>
        <v>15</v>
      </c>
      <c r="AQ24" s="183">
        <f>AP24</f>
        <v>15</v>
      </c>
      <c r="AR24" s="183">
        <f>RANK(AQ24,$AQ17:$AQ$31)</f>
        <v>2</v>
      </c>
      <c r="AS24" s="182">
        <f aca="true" t="shared" si="2" ref="AS24:BC24">SUM(AS19:AS21)</f>
        <v>6</v>
      </c>
      <c r="AT24" s="182">
        <f t="shared" si="2"/>
        <v>4</v>
      </c>
      <c r="AU24" s="182">
        <f t="shared" si="2"/>
        <v>0</v>
      </c>
      <c r="AV24" s="182">
        <f t="shared" si="2"/>
        <v>19</v>
      </c>
      <c r="AW24" s="182">
        <f t="shared" si="2"/>
        <v>13</v>
      </c>
      <c r="AX24" s="379">
        <f>IF(AY24=100,"MAX",AY24)</f>
        <v>1.4615384615384615</v>
      </c>
      <c r="AY24" s="170">
        <f>IF(ISERROR(AV24/AW24),100,(AV24/AW24))</f>
        <v>1.4615384615384615</v>
      </c>
      <c r="AZ24" s="185">
        <f>AY24</f>
        <v>1.4615384615384615</v>
      </c>
      <c r="BA24" s="182">
        <f>RANK(AZ24,$AZ$10:$AZ$31)</f>
        <v>3</v>
      </c>
      <c r="BB24" s="182">
        <f t="shared" si="2"/>
        <v>746</v>
      </c>
      <c r="BC24" s="182">
        <f t="shared" si="2"/>
        <v>681</v>
      </c>
      <c r="BD24" s="184">
        <f>IF(ISERROR(BB24/BC24),0,(BB24/BC24))</f>
        <v>1.0954478707782673</v>
      </c>
      <c r="BE24" s="12">
        <f>BD24</f>
        <v>1.0954478707782673</v>
      </c>
      <c r="BF24" s="10">
        <f>RANK(BE24,$BE$10:$BE$31)</f>
        <v>3</v>
      </c>
      <c r="BI24" s="225"/>
      <c r="BJ24" s="140"/>
      <c r="BK24" s="138"/>
      <c r="BL24" s="138"/>
    </row>
    <row r="25" spans="1:64" s="11" customFormat="1" ht="12" customHeight="1">
      <c r="A25" s="444">
        <f>RANK(AN31,$AN$10:$AN$31,1)</f>
        <v>4</v>
      </c>
      <c r="B25" s="427" t="str">
        <f>AF3</f>
        <v>都留文科</v>
      </c>
      <c r="C25" s="206"/>
      <c r="D25" s="205"/>
      <c r="E25" s="186"/>
      <c r="F25" s="364"/>
      <c r="G25" s="187"/>
      <c r="H25" s="364"/>
      <c r="I25" s="187"/>
      <c r="J25" s="159"/>
      <c r="K25" s="188"/>
      <c r="L25" s="187"/>
      <c r="M25" s="187"/>
      <c r="N25" s="189"/>
      <c r="O25" s="364"/>
      <c r="P25" s="137"/>
      <c r="Q25" s="364"/>
      <c r="R25" s="187"/>
      <c r="S25" s="188"/>
      <c r="T25" s="187"/>
      <c r="U25" s="187"/>
      <c r="V25" s="187"/>
      <c r="W25" s="187"/>
      <c r="X25" s="364"/>
      <c r="Y25" s="187"/>
      <c r="Z25" s="364"/>
      <c r="AA25" s="187"/>
      <c r="AB25" s="187"/>
      <c r="AC25" s="187"/>
      <c r="AD25" s="187"/>
      <c r="AE25" s="190"/>
      <c r="AF25" s="448"/>
      <c r="AG25" s="449"/>
      <c r="AH25" s="449"/>
      <c r="AI25" s="449"/>
      <c r="AJ25" s="449"/>
      <c r="AK25" s="450"/>
      <c r="AL25" s="207"/>
      <c r="AM25" s="167"/>
      <c r="AN25" s="167"/>
      <c r="AO25" s="193"/>
      <c r="AP25" s="193"/>
      <c r="AQ25" s="137"/>
      <c r="AR25" s="137"/>
      <c r="AS25" s="156"/>
      <c r="AT25" s="193"/>
      <c r="AU25" s="134"/>
      <c r="AV25" s="134"/>
      <c r="AW25" s="193"/>
      <c r="AX25" s="194"/>
      <c r="AY25" s="194"/>
      <c r="AZ25" s="195"/>
      <c r="BA25" s="195"/>
      <c r="BB25" s="193"/>
      <c r="BC25" s="193"/>
      <c r="BD25" s="196"/>
      <c r="BE25" s="12"/>
      <c r="BF25" s="12"/>
      <c r="BG25" s="10"/>
      <c r="BH25" s="74"/>
      <c r="BI25" s="225"/>
      <c r="BJ25" s="140"/>
      <c r="BK25" s="138"/>
      <c r="BL25" s="138"/>
    </row>
    <row r="26" spans="1:59" ht="19.5" customHeight="1">
      <c r="A26" s="445"/>
      <c r="B26" s="428"/>
      <c r="C26" s="91">
        <f>IF(F31&gt;H31,1,0)</f>
        <v>0</v>
      </c>
      <c r="D26" s="197">
        <f>IF(F26&gt;H26,1,0)</f>
        <v>0</v>
      </c>
      <c r="E26" s="393" t="str">
        <f>IF(F31&gt;=3,"○",IF(H31&gt;=3,"●",""))</f>
        <v>●</v>
      </c>
      <c r="F26" s="365">
        <f>IF(AND(AI5=0,AG5=0),"",AI5)</f>
        <v>17</v>
      </c>
      <c r="G26" s="161" t="s">
        <v>44</v>
      </c>
      <c r="H26" s="368">
        <f>IF(AND(AI5=0,AG5=0),"",AG5)</f>
        <v>25</v>
      </c>
      <c r="I26" s="161">
        <f>IF(H26&gt;F26,1,0)</f>
        <v>1</v>
      </c>
      <c r="J26" s="159"/>
      <c r="K26" s="159">
        <f>IF(F31&gt;=H31,0,1)</f>
        <v>1</v>
      </c>
      <c r="L26" s="91">
        <f>IF(O31&gt;Q31,1,0)</f>
        <v>0</v>
      </c>
      <c r="M26" s="161">
        <f>IF(O26&gt;Q26,1,0)</f>
        <v>0</v>
      </c>
      <c r="N26" s="393" t="str">
        <f>IF(O31&gt;=3,"○",IF(Q31&gt;=3,"●",""))</f>
        <v>●</v>
      </c>
      <c r="O26" s="365">
        <f>IF(AND(AG12=0,AI12=0),"",AI12)</f>
        <v>20</v>
      </c>
      <c r="P26" s="161" t="s">
        <v>44</v>
      </c>
      <c r="Q26" s="368">
        <f>IF(AND(AG12=0,AI12=0),"",AG12)</f>
        <v>25</v>
      </c>
      <c r="R26" s="161">
        <f>IF(Q26&gt;O26,1,0)</f>
        <v>1</v>
      </c>
      <c r="S26" s="159"/>
      <c r="T26" s="159">
        <f>IF(O31&gt;=Q31,0,1)</f>
        <v>1</v>
      </c>
      <c r="U26" s="91">
        <f>IF(X31&gt;Z31,1,0)</f>
        <v>0</v>
      </c>
      <c r="V26" s="161">
        <f>IF(X26&gt;Z26,1,0)</f>
        <v>0</v>
      </c>
      <c r="W26" s="393" t="str">
        <f>IF(X31&gt;=3,"○",IF(Z31&gt;=3,"●",""))</f>
        <v>●</v>
      </c>
      <c r="X26" s="365">
        <f>IF(AND(AG19=0,AI19=0),"",AI19)</f>
        <v>21</v>
      </c>
      <c r="Y26" s="161" t="s">
        <v>44</v>
      </c>
      <c r="Z26" s="368">
        <f>IF(AND(AG19=0,AI19=0),"",AG19)</f>
        <v>25</v>
      </c>
      <c r="AA26" s="161">
        <f>IF(Z26&gt;X26,1,0)</f>
        <v>1</v>
      </c>
      <c r="AB26" s="159"/>
      <c r="AC26" s="159">
        <f>IF(X31&gt;=Z31,0,1)</f>
        <v>1</v>
      </c>
      <c r="AD26" s="161"/>
      <c r="AE26" s="161"/>
      <c r="AF26" s="451"/>
      <c r="AG26" s="452"/>
      <c r="AH26" s="452"/>
      <c r="AI26" s="452"/>
      <c r="AJ26" s="452"/>
      <c r="AK26" s="453"/>
      <c r="AL26" s="158"/>
      <c r="AM26" s="167" t="s">
        <v>16</v>
      </c>
      <c r="AN26" s="167"/>
      <c r="AO26" s="168">
        <v>7</v>
      </c>
      <c r="AP26" s="168">
        <f>'1次星取'!BY35</f>
        <v>11</v>
      </c>
      <c r="AQ26" s="168"/>
      <c r="AR26" s="168"/>
      <c r="AS26" s="168">
        <v>4</v>
      </c>
      <c r="AT26" s="168">
        <v>3</v>
      </c>
      <c r="AU26" s="168">
        <f>'１次予測'!H8</f>
        <v>0</v>
      </c>
      <c r="AV26" s="168">
        <v>13</v>
      </c>
      <c r="AW26" s="168">
        <v>12</v>
      </c>
      <c r="AX26" s="332">
        <f>IF(AY26=100,"MAX",AY26)</f>
        <v>1.0833333333333333</v>
      </c>
      <c r="AY26" s="170">
        <f>IF(ISERROR(AV26/AW26),100,(AV26/AW26))</f>
        <v>1.0833333333333333</v>
      </c>
      <c r="AZ26" s="161"/>
      <c r="BA26" s="161"/>
      <c r="BB26" s="168">
        <v>551</v>
      </c>
      <c r="BC26" s="168">
        <v>546</v>
      </c>
      <c r="BD26" s="170">
        <f>IF(ISERROR(BB26/BC26),0,(BB26/BC26))</f>
        <v>1.0091575091575091</v>
      </c>
      <c r="BE26" s="5"/>
      <c r="BF26" s="5"/>
      <c r="BG26" s="13"/>
    </row>
    <row r="27" spans="1:59" ht="18" customHeight="1">
      <c r="A27" s="445"/>
      <c r="B27" s="428"/>
      <c r="C27" s="97">
        <f>IF(C26=1,0,IF(G31="棄",1,0))</f>
        <v>0</v>
      </c>
      <c r="D27" s="198">
        <f>IF(F27&gt;H27,1,0)</f>
        <v>0</v>
      </c>
      <c r="E27" s="393"/>
      <c r="F27" s="365">
        <f>IF(AND(AI6=0,AG6=0),"",AI6)</f>
        <v>14</v>
      </c>
      <c r="G27" s="161" t="s">
        <v>44</v>
      </c>
      <c r="H27" s="368">
        <f>IF(AND(AI6=0,AG6=0),"",AG6)</f>
        <v>25</v>
      </c>
      <c r="I27" s="161">
        <f>IF(H27&gt;F27,1,0)</f>
        <v>1</v>
      </c>
      <c r="J27" s="159"/>
      <c r="K27" s="159"/>
      <c r="L27" s="97">
        <f>IF(L26=1,0,IF(P31="棄",1,0))</f>
        <v>0</v>
      </c>
      <c r="M27" s="161">
        <f>IF(O27&gt;Q27,1,0)</f>
        <v>0</v>
      </c>
      <c r="N27" s="393"/>
      <c r="O27" s="365">
        <f>IF(AND(AG13=0,AI13=0),"",AI13)</f>
        <v>20</v>
      </c>
      <c r="P27" s="161" t="s">
        <v>44</v>
      </c>
      <c r="Q27" s="368">
        <f>IF(AND(AG13=0,AI13=0),"",AG13)</f>
        <v>25</v>
      </c>
      <c r="R27" s="161">
        <f>IF(Q27&gt;O27,1,0)</f>
        <v>1</v>
      </c>
      <c r="S27" s="159"/>
      <c r="T27" s="161"/>
      <c r="U27" s="97">
        <f>IF(U26=1,0,IF(Y31="棄",1,0))</f>
        <v>0</v>
      </c>
      <c r="V27" s="161">
        <f>IF(X27&gt;Z27,1,0)</f>
        <v>0</v>
      </c>
      <c r="W27" s="393"/>
      <c r="X27" s="365">
        <f>IF(AND(AG20=0,AI20=0),"",AI20)</f>
        <v>13</v>
      </c>
      <c r="Y27" s="161" t="s">
        <v>44</v>
      </c>
      <c r="Z27" s="368">
        <f>IF(AND(AG20=0,AI20=0),"",AG20)</f>
        <v>25</v>
      </c>
      <c r="AA27" s="161">
        <f>IF(Z27&gt;X27,1,0)</f>
        <v>1</v>
      </c>
      <c r="AB27" s="159"/>
      <c r="AC27" s="159"/>
      <c r="AD27" s="161"/>
      <c r="AE27" s="161"/>
      <c r="AF27" s="451"/>
      <c r="AG27" s="452"/>
      <c r="AH27" s="452"/>
      <c r="AI27" s="452"/>
      <c r="AJ27" s="452"/>
      <c r="AK27" s="453"/>
      <c r="AL27" s="158"/>
      <c r="AM27" s="167"/>
      <c r="AN27" s="167"/>
      <c r="AO27" s="156"/>
      <c r="AP27" s="156"/>
      <c r="AQ27" s="118"/>
      <c r="AR27" s="118"/>
      <c r="AS27" s="156"/>
      <c r="AT27" s="156"/>
      <c r="AU27" s="125"/>
      <c r="AV27" s="125"/>
      <c r="AW27" s="156"/>
      <c r="AX27" s="170"/>
      <c r="AY27" s="170"/>
      <c r="AZ27" s="171"/>
      <c r="BA27" s="171"/>
      <c r="BB27" s="156"/>
      <c r="BC27" s="156"/>
      <c r="BD27" s="172"/>
      <c r="BE27" s="12"/>
      <c r="BF27" s="12"/>
      <c r="BG27" s="6"/>
    </row>
    <row r="28" spans="1:59" ht="19.5" customHeight="1">
      <c r="A28" s="445"/>
      <c r="B28" s="428"/>
      <c r="C28" s="199">
        <f>SUM(F26:F30)</f>
        <v>57</v>
      </c>
      <c r="D28" s="198">
        <f>IF(F28&gt;H28,1,0)</f>
        <v>0</v>
      </c>
      <c r="E28" s="393"/>
      <c r="F28" s="365">
        <f>IF(AND(AI7=0,AG7=0),"",AI7)</f>
        <v>26</v>
      </c>
      <c r="G28" s="161" t="s">
        <v>44</v>
      </c>
      <c r="H28" s="368">
        <f>IF(AND(AI7=0,AG7=0),"",AG7)</f>
        <v>28</v>
      </c>
      <c r="I28" s="161">
        <f>IF(H28&gt;F28,1,0)</f>
        <v>1</v>
      </c>
      <c r="J28" s="159"/>
      <c r="K28" s="159">
        <f>SUM(H26:H30)</f>
        <v>78</v>
      </c>
      <c r="L28" s="201">
        <f>SUM(O26:O30)</f>
        <v>85</v>
      </c>
      <c r="M28" s="161">
        <f>IF(O28&gt;Q28,1,0)</f>
        <v>1</v>
      </c>
      <c r="N28" s="393"/>
      <c r="O28" s="365">
        <f>IF(AND(AG14=0,AI14=0),"",AI14)</f>
        <v>25</v>
      </c>
      <c r="P28" s="161" t="s">
        <v>44</v>
      </c>
      <c r="Q28" s="368">
        <f>IF(AND(AG14=0,AI14=0),"",AG14)</f>
        <v>22</v>
      </c>
      <c r="R28" s="161">
        <f>IF(Q28&gt;O28,1,0)</f>
        <v>0</v>
      </c>
      <c r="S28" s="159"/>
      <c r="T28" s="161">
        <f>SUM(Q26:Q30)</f>
        <v>97</v>
      </c>
      <c r="U28" s="200">
        <f>SUM(X26:X30)</f>
        <v>83</v>
      </c>
      <c r="V28" s="161">
        <f>IF(X28&gt;Z28,1,0)</f>
        <v>1</v>
      </c>
      <c r="W28" s="393"/>
      <c r="X28" s="365">
        <f>IF(AND(AG21=0,AI21=0),"",AI21)</f>
        <v>25</v>
      </c>
      <c r="Y28" s="161" t="s">
        <v>44</v>
      </c>
      <c r="Z28" s="368">
        <f>IF(AND(AG21=0,AI21=0),"",AG21)</f>
        <v>12</v>
      </c>
      <c r="AA28" s="161">
        <f>IF(Z28&gt;X28,1,0)</f>
        <v>0</v>
      </c>
      <c r="AB28" s="159"/>
      <c r="AC28" s="159">
        <f>SUM(Z26:Z30)</f>
        <v>88</v>
      </c>
      <c r="AD28" s="161"/>
      <c r="AE28" s="161"/>
      <c r="AF28" s="451"/>
      <c r="AG28" s="452"/>
      <c r="AH28" s="452"/>
      <c r="AI28" s="452"/>
      <c r="AJ28" s="452"/>
      <c r="AK28" s="453"/>
      <c r="AL28" s="158"/>
      <c r="AM28" s="166" t="s">
        <v>18</v>
      </c>
      <c r="AN28" s="167"/>
      <c r="AO28" s="156">
        <f>C30+L30+U30+AD30</f>
        <v>3</v>
      </c>
      <c r="AP28" s="156">
        <f>(AS28*2)+AT28</f>
        <v>3</v>
      </c>
      <c r="AQ28" s="118"/>
      <c r="AR28" s="118"/>
      <c r="AS28" s="156">
        <f>C26+L26+U26+AD26</f>
        <v>0</v>
      </c>
      <c r="AT28" s="156">
        <f>K26+T26+AC26+AL26-AU28</f>
        <v>3</v>
      </c>
      <c r="AU28" s="125">
        <f>C27+L27+U27</f>
        <v>0</v>
      </c>
      <c r="AV28" s="125">
        <f>F31+O31+X31+AG31</f>
        <v>2</v>
      </c>
      <c r="AW28" s="156">
        <f>H31+Q31+Z31+AI31</f>
        <v>9</v>
      </c>
      <c r="AX28" s="332">
        <f>IF(AY28=100,"MAX",AY28)</f>
        <v>0.2222222222222222</v>
      </c>
      <c r="AY28" s="170">
        <f>IF(ISERROR(AV28/AW28),100,(AV28/AW28))</f>
        <v>0.2222222222222222</v>
      </c>
      <c r="AZ28" s="171"/>
      <c r="BA28" s="171"/>
      <c r="BB28" s="156">
        <f>C28+L28+U28+AD28</f>
        <v>225</v>
      </c>
      <c r="BC28" s="156">
        <f>K28+T28+AC28+AL28</f>
        <v>263</v>
      </c>
      <c r="BD28" s="170">
        <f>IF(ISERROR(BB28/BC28),0,(BB28/BC28))</f>
        <v>0.8555133079847909</v>
      </c>
      <c r="BE28" s="12"/>
      <c r="BF28" s="12"/>
      <c r="BG28" s="6">
        <f>RANK(BD28,$BD$6:$BD$31)</f>
        <v>11</v>
      </c>
    </row>
    <row r="29" spans="1:59" ht="18" customHeight="1">
      <c r="A29" s="445"/>
      <c r="B29" s="428"/>
      <c r="C29" s="202"/>
      <c r="D29" s="198">
        <f>IF(F29&gt;H29,1,0)</f>
        <v>0</v>
      </c>
      <c r="E29" s="393"/>
      <c r="F29" s="365">
        <f>IF(AND(AI8=0,AG8=0),"",AI8)</f>
      </c>
      <c r="G29" s="161" t="s">
        <v>44</v>
      </c>
      <c r="H29" s="368">
        <f>IF(AND(AI8=0,AG8=0),"",AG8)</f>
      </c>
      <c r="I29" s="161">
        <f>IF(H29&gt;F29,1,0)</f>
        <v>0</v>
      </c>
      <c r="J29" s="159"/>
      <c r="K29" s="159"/>
      <c r="L29" s="161"/>
      <c r="M29" s="161">
        <f>IF(O29&gt;Q29,1,0)</f>
        <v>0</v>
      </c>
      <c r="N29" s="393"/>
      <c r="O29" s="365">
        <f>IF(AND(AG15=0,AI15=0),"",AI15)</f>
        <v>20</v>
      </c>
      <c r="P29" s="161" t="s">
        <v>44</v>
      </c>
      <c r="Q29" s="368">
        <f>IF(AND(AG15=0,AI15=0),"",AG15)</f>
        <v>25</v>
      </c>
      <c r="R29" s="161">
        <f>IF(Q29&gt;O29,1,0)</f>
        <v>1</v>
      </c>
      <c r="S29" s="159"/>
      <c r="T29" s="161"/>
      <c r="U29" s="169"/>
      <c r="V29" s="161">
        <f>IF(X29&gt;Z29,1,0)</f>
        <v>0</v>
      </c>
      <c r="W29" s="393"/>
      <c r="X29" s="365">
        <f>IF(AND(AG22=0,AI22=0),"",AI22)</f>
        <v>24</v>
      </c>
      <c r="Y29" s="161" t="s">
        <v>44</v>
      </c>
      <c r="Z29" s="368">
        <f>IF(AND(AG22=0,AI22=0),"",AG22)</f>
        <v>26</v>
      </c>
      <c r="AA29" s="161">
        <f>IF(Z29&gt;X29,1,0)</f>
        <v>1</v>
      </c>
      <c r="AB29" s="159"/>
      <c r="AC29" s="159"/>
      <c r="AD29" s="161"/>
      <c r="AE29" s="161"/>
      <c r="AF29" s="451"/>
      <c r="AG29" s="452"/>
      <c r="AH29" s="452"/>
      <c r="AI29" s="452"/>
      <c r="AJ29" s="452"/>
      <c r="AK29" s="453"/>
      <c r="AL29" s="158"/>
      <c r="AM29" s="167"/>
      <c r="AN29" s="167"/>
      <c r="AO29" s="156"/>
      <c r="AP29" s="156"/>
      <c r="AQ29" s="118"/>
      <c r="AR29" s="118"/>
      <c r="AS29" s="156"/>
      <c r="AT29" s="156"/>
      <c r="AU29" s="125"/>
      <c r="AV29" s="125"/>
      <c r="AW29" s="156"/>
      <c r="AX29" s="170"/>
      <c r="AY29" s="170"/>
      <c r="AZ29" s="171"/>
      <c r="BA29" s="171"/>
      <c r="BB29" s="156"/>
      <c r="BC29" s="156"/>
      <c r="BD29" s="172"/>
      <c r="BE29" s="12"/>
      <c r="BF29" s="12"/>
      <c r="BG29" s="6"/>
    </row>
    <row r="30" spans="1:59" ht="18" customHeight="1">
      <c r="A30" s="445"/>
      <c r="B30" s="428"/>
      <c r="C30" s="202">
        <f>IF(F31=H31,0,1)</f>
        <v>1</v>
      </c>
      <c r="D30" s="198">
        <f>IF(F30&gt;H30,1,0)</f>
        <v>0</v>
      </c>
      <c r="E30" s="393"/>
      <c r="F30" s="365">
        <f>IF(AND(AI9=0,AG9=0),"",AI9)</f>
      </c>
      <c r="G30" s="161" t="s">
        <v>44</v>
      </c>
      <c r="H30" s="368">
        <f>IF(AND(AI9=0,AG9=0),"",AG9)</f>
      </c>
      <c r="I30" s="161">
        <f>IF(H30&gt;F30,1,0)</f>
        <v>0</v>
      </c>
      <c r="J30" s="159"/>
      <c r="K30" s="159"/>
      <c r="L30" s="161">
        <f>IF(O31=Q31,0,1)</f>
        <v>1</v>
      </c>
      <c r="M30" s="161">
        <f>IF(O30&gt;Q30,1,0)</f>
        <v>0</v>
      </c>
      <c r="N30" s="393"/>
      <c r="O30" s="365">
        <f>IF(AND(AG16=0,AI16=0),"",AI16)</f>
      </c>
      <c r="P30" s="161" t="s">
        <v>44</v>
      </c>
      <c r="Q30" s="368">
        <f>IF(AND(AG16=0,AI16=0),"",AG16)</f>
      </c>
      <c r="R30" s="161">
        <f>IF(Q30&gt;O30,1,0)</f>
        <v>0</v>
      </c>
      <c r="S30" s="159"/>
      <c r="T30" s="161"/>
      <c r="U30" s="169">
        <f>IF(X31=Z31,0,1)</f>
        <v>1</v>
      </c>
      <c r="V30" s="161">
        <f>IF(X30&gt;Z30,1,0)</f>
        <v>0</v>
      </c>
      <c r="W30" s="393"/>
      <c r="X30" s="365">
        <f>IF(AND(AG23=0,AI23=0),"",AI23)</f>
      </c>
      <c r="Y30" s="161" t="s">
        <v>44</v>
      </c>
      <c r="Z30" s="368">
        <f>IF(AND(AG23=0,AI23=0),"",AG23)</f>
      </c>
      <c r="AA30" s="161">
        <f>IF(Z30&gt;X30,1,0)</f>
        <v>0</v>
      </c>
      <c r="AB30" s="159"/>
      <c r="AC30" s="159"/>
      <c r="AD30" s="161"/>
      <c r="AE30" s="161"/>
      <c r="AF30" s="451"/>
      <c r="AG30" s="452"/>
      <c r="AH30" s="452"/>
      <c r="AI30" s="452"/>
      <c r="AJ30" s="452"/>
      <c r="AK30" s="453"/>
      <c r="AL30" s="158"/>
      <c r="AM30" s="167"/>
      <c r="AN30" s="167"/>
      <c r="AO30" s="156"/>
      <c r="AP30" s="156"/>
      <c r="AQ30" s="118"/>
      <c r="AR30" s="118"/>
      <c r="AS30" s="156"/>
      <c r="AT30" s="156"/>
      <c r="AU30" s="125"/>
      <c r="AV30" s="125"/>
      <c r="AW30" s="156"/>
      <c r="AX30" s="170"/>
      <c r="AY30" s="170"/>
      <c r="AZ30" s="171"/>
      <c r="BA30" s="171"/>
      <c r="BB30" s="156"/>
      <c r="BC30" s="156"/>
      <c r="BD30" s="172"/>
      <c r="BE30" s="12"/>
      <c r="BF30" s="12"/>
      <c r="BG30" s="6"/>
    </row>
    <row r="31" spans="1:64" s="11" customFormat="1" ht="19.5" customHeight="1">
      <c r="A31" s="446"/>
      <c r="B31" s="429"/>
      <c r="C31" s="203"/>
      <c r="D31" s="204"/>
      <c r="E31" s="210"/>
      <c r="F31" s="211">
        <f>SUM(D26:D30)</f>
        <v>0</v>
      </c>
      <c r="G31" s="211" t="str">
        <f>AH10</f>
        <v>-</v>
      </c>
      <c r="H31" s="211">
        <f>SUM(I26:I30)</f>
        <v>3</v>
      </c>
      <c r="I31" s="211"/>
      <c r="J31" s="212"/>
      <c r="K31" s="212"/>
      <c r="L31" s="211"/>
      <c r="M31" s="211"/>
      <c r="N31" s="213"/>
      <c r="O31" s="211">
        <f>SUM(M26:M30)</f>
        <v>1</v>
      </c>
      <c r="P31" s="211" t="str">
        <f>AH17</f>
        <v>-</v>
      </c>
      <c r="Q31" s="211">
        <f>SUM(R26:R30)</f>
        <v>3</v>
      </c>
      <c r="R31" s="211"/>
      <c r="S31" s="212"/>
      <c r="T31" s="211"/>
      <c r="U31" s="214"/>
      <c r="V31" s="211"/>
      <c r="W31" s="213"/>
      <c r="X31" s="211">
        <f>SUM(V26:V30)</f>
        <v>1</v>
      </c>
      <c r="Y31" s="211" t="str">
        <f>AH24</f>
        <v>-</v>
      </c>
      <c r="Z31" s="211">
        <f>SUM(AA26:AA30)</f>
        <v>3</v>
      </c>
      <c r="AA31" s="215"/>
      <c r="AB31" s="216"/>
      <c r="AC31" s="216"/>
      <c r="AD31" s="215"/>
      <c r="AE31" s="215"/>
      <c r="AF31" s="454"/>
      <c r="AG31" s="455"/>
      <c r="AH31" s="455"/>
      <c r="AI31" s="455"/>
      <c r="AJ31" s="455"/>
      <c r="AK31" s="456"/>
      <c r="AL31" s="217"/>
      <c r="AM31" s="218" t="s">
        <v>43</v>
      </c>
      <c r="AN31" s="219">
        <f>AR31*100+BA31*10+BF31</f>
        <v>444</v>
      </c>
      <c r="AO31" s="182">
        <f>SUM(AO26:AO28)</f>
        <v>10</v>
      </c>
      <c r="AP31" s="182">
        <f aca="true" t="shared" si="3" ref="AP31:BC31">SUM(AP26:AP28)</f>
        <v>14</v>
      </c>
      <c r="AQ31" s="220">
        <f>AP31</f>
        <v>14</v>
      </c>
      <c r="AR31" s="220">
        <f>RANK(AQ31,$AQ$10:$AQ$31)</f>
        <v>4</v>
      </c>
      <c r="AS31" s="182">
        <f t="shared" si="3"/>
        <v>4</v>
      </c>
      <c r="AT31" s="182">
        <f t="shared" si="3"/>
        <v>6</v>
      </c>
      <c r="AU31" s="182">
        <f t="shared" si="3"/>
        <v>0</v>
      </c>
      <c r="AV31" s="182">
        <f t="shared" si="3"/>
        <v>15</v>
      </c>
      <c r="AW31" s="182">
        <f t="shared" si="3"/>
        <v>21</v>
      </c>
      <c r="AX31" s="378">
        <f>IF(AY31=100,"MAX",AY31)</f>
        <v>0.7142857142857143</v>
      </c>
      <c r="AY31" s="341">
        <f>IF(ISERROR(AV31/AW31),100,(AV31/AW31))</f>
        <v>0.7142857142857143</v>
      </c>
      <c r="AZ31" s="185">
        <f>AY31</f>
        <v>0.7142857142857143</v>
      </c>
      <c r="BA31" s="182">
        <f>RANK(AZ31,$AZ$10:$AZ$31)</f>
        <v>4</v>
      </c>
      <c r="BB31" s="182">
        <f t="shared" si="3"/>
        <v>776</v>
      </c>
      <c r="BC31" s="182">
        <f t="shared" si="3"/>
        <v>809</v>
      </c>
      <c r="BD31" s="221">
        <f>IF(ISERROR(BB31/BC31),0,(BB31/BC31))</f>
        <v>0.9592088998763906</v>
      </c>
      <c r="BE31" s="12">
        <f>BD31</f>
        <v>0.9592088998763906</v>
      </c>
      <c r="BF31" s="10">
        <f>RANK(BE31,$BE$10:$BE$31)</f>
        <v>4</v>
      </c>
      <c r="BI31" s="225"/>
      <c r="BJ31" s="140"/>
      <c r="BK31" s="138"/>
      <c r="BL31" s="138"/>
    </row>
    <row r="32" spans="1:64" s="11" customFormat="1" ht="8.25" customHeight="1">
      <c r="A32" s="71"/>
      <c r="B32" s="344"/>
      <c r="C32" s="9"/>
      <c r="D32" s="9"/>
      <c r="E32" s="9"/>
      <c r="F32" s="366"/>
      <c r="G32" s="8"/>
      <c r="H32" s="366"/>
      <c r="I32" s="9"/>
      <c r="J32" s="9"/>
      <c r="K32" s="9"/>
      <c r="L32" s="9"/>
      <c r="M32" s="9"/>
      <c r="O32" s="366"/>
      <c r="P32" s="8"/>
      <c r="Q32" s="366"/>
      <c r="R32" s="9"/>
      <c r="S32" s="9"/>
      <c r="T32" s="9"/>
      <c r="U32" s="9"/>
      <c r="V32" s="9"/>
      <c r="X32" s="366"/>
      <c r="Y32" s="8"/>
      <c r="Z32" s="366"/>
      <c r="AA32" s="9"/>
      <c r="AB32" s="9"/>
      <c r="AC32" s="9"/>
      <c r="AD32" s="8"/>
      <c r="AE32" s="8"/>
      <c r="AF32" s="72"/>
      <c r="AG32" s="372"/>
      <c r="AH32" s="72"/>
      <c r="AI32" s="372"/>
      <c r="AJ32" s="72"/>
      <c r="AK32" s="72"/>
      <c r="AL32" s="8"/>
      <c r="AM32" s="73"/>
      <c r="AN32" s="73"/>
      <c r="AO32" s="7"/>
      <c r="AP32" s="7"/>
      <c r="AQ32" s="7"/>
      <c r="AR32" s="7"/>
      <c r="AS32" s="7"/>
      <c r="AT32" s="7"/>
      <c r="AU32" s="7"/>
      <c r="AV32" s="7"/>
      <c r="AW32" s="7"/>
      <c r="AX32" s="17"/>
      <c r="AY32" s="17"/>
      <c r="AZ32" s="17"/>
      <c r="BA32" s="17"/>
      <c r="BB32" s="7"/>
      <c r="BC32" s="7"/>
      <c r="BD32" s="17"/>
      <c r="BE32" s="17"/>
      <c r="BF32" s="17"/>
      <c r="BG32" s="74"/>
      <c r="BH32" s="74"/>
      <c r="BI32" s="225"/>
      <c r="BJ32" s="140"/>
      <c r="BK32" s="138"/>
      <c r="BL32" s="138"/>
    </row>
    <row r="33" spans="1:64" s="29" customFormat="1" ht="45" customHeight="1">
      <c r="A33" s="443" t="s">
        <v>42</v>
      </c>
      <c r="B33" s="443"/>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26"/>
      <c r="BF33" s="26"/>
      <c r="BG33" s="30"/>
      <c r="BH33" s="30"/>
      <c r="BI33" s="225"/>
      <c r="BJ33" s="140"/>
      <c r="BK33" s="138"/>
      <c r="BL33" s="138"/>
    </row>
    <row r="34" spans="1:64" s="345" customFormat="1" ht="21.75" customHeight="1">
      <c r="A34" s="343" t="s">
        <v>11</v>
      </c>
      <c r="B34" s="363" t="s">
        <v>19</v>
      </c>
      <c r="C34" s="346"/>
      <c r="D34" s="347"/>
      <c r="E34" s="430" t="str">
        <f>'決勝入力 '!B6</f>
        <v>大東文化</v>
      </c>
      <c r="F34" s="431"/>
      <c r="G34" s="431"/>
      <c r="H34" s="431"/>
      <c r="I34" s="431"/>
      <c r="J34" s="432"/>
      <c r="K34" s="373"/>
      <c r="L34" s="374"/>
      <c r="M34" s="375"/>
      <c r="N34" s="430" t="str">
        <f>'決勝入力 '!B7</f>
        <v>桜美林</v>
      </c>
      <c r="O34" s="431"/>
      <c r="P34" s="431"/>
      <c r="Q34" s="431"/>
      <c r="R34" s="431"/>
      <c r="S34" s="432"/>
      <c r="T34" s="376"/>
      <c r="U34" s="377"/>
      <c r="V34" s="376"/>
      <c r="W34" s="430" t="str">
        <f>'決勝入力 '!B8</f>
        <v>白鷗大</v>
      </c>
      <c r="X34" s="431"/>
      <c r="Y34" s="431"/>
      <c r="Z34" s="431"/>
      <c r="AA34" s="431"/>
      <c r="AB34" s="432"/>
      <c r="AC34" s="376"/>
      <c r="AD34" s="377"/>
      <c r="AE34" s="376"/>
      <c r="AF34" s="430" t="str">
        <f>'決勝入力 '!B9</f>
        <v>立教大</v>
      </c>
      <c r="AG34" s="431"/>
      <c r="AH34" s="431"/>
      <c r="AI34" s="431"/>
      <c r="AJ34" s="431"/>
      <c r="AK34" s="432"/>
      <c r="AL34" s="348"/>
      <c r="AM34" s="144"/>
      <c r="AN34" s="145" t="s">
        <v>12</v>
      </c>
      <c r="AO34" s="349" t="s">
        <v>0</v>
      </c>
      <c r="AP34" s="349" t="s">
        <v>1</v>
      </c>
      <c r="AQ34" s="350"/>
      <c r="AR34" s="350" t="s">
        <v>13</v>
      </c>
      <c r="AS34" s="349" t="s">
        <v>2</v>
      </c>
      <c r="AT34" s="349" t="s">
        <v>3</v>
      </c>
      <c r="AU34" s="351" t="s">
        <v>54</v>
      </c>
      <c r="AV34" s="351" t="s">
        <v>4</v>
      </c>
      <c r="AW34" s="349" t="s">
        <v>5</v>
      </c>
      <c r="AX34" s="352" t="s">
        <v>9</v>
      </c>
      <c r="AY34" s="353" t="s">
        <v>9</v>
      </c>
      <c r="AZ34" s="350"/>
      <c r="BA34" s="354" t="s">
        <v>14</v>
      </c>
      <c r="BB34" s="349" t="s">
        <v>6</v>
      </c>
      <c r="BC34" s="349" t="s">
        <v>7</v>
      </c>
      <c r="BD34" s="349" t="s">
        <v>8</v>
      </c>
      <c r="BE34" s="355"/>
      <c r="BF34" s="355"/>
      <c r="BG34" s="356" t="s">
        <v>15</v>
      </c>
      <c r="BH34" s="357"/>
      <c r="BI34" s="227"/>
      <c r="BJ34" s="143"/>
      <c r="BK34" s="26"/>
      <c r="BL34" s="26"/>
    </row>
    <row r="35" spans="1:64" s="1" customFormat="1" ht="12" customHeight="1">
      <c r="A35" s="444">
        <f>RANK(AN41,$AN$38:$AN$62,1)+4</f>
        <v>5</v>
      </c>
      <c r="B35" s="427" t="str">
        <f>E34</f>
        <v>大東文化</v>
      </c>
      <c r="C35" s="32"/>
      <c r="D35" s="146"/>
      <c r="E35" s="433"/>
      <c r="F35" s="449"/>
      <c r="G35" s="449"/>
      <c r="H35" s="449"/>
      <c r="I35" s="449"/>
      <c r="J35" s="450"/>
      <c r="K35" s="222"/>
      <c r="L35" s="124"/>
      <c r="M35" s="150"/>
      <c r="N35" s="149"/>
      <c r="O35" s="369"/>
      <c r="P35" s="150"/>
      <c r="Q35" s="369"/>
      <c r="R35" s="150"/>
      <c r="S35" s="151"/>
      <c r="T35" s="151"/>
      <c r="U35" s="136"/>
      <c r="V35" s="150"/>
      <c r="W35" s="149"/>
      <c r="X35" s="369"/>
      <c r="Y35" s="150"/>
      <c r="Z35" s="369"/>
      <c r="AA35" s="150"/>
      <c r="AB35" s="151"/>
      <c r="AC35" s="150"/>
      <c r="AD35" s="135"/>
      <c r="AE35" s="150"/>
      <c r="AF35" s="150"/>
      <c r="AG35" s="369"/>
      <c r="AH35" s="150"/>
      <c r="AI35" s="369"/>
      <c r="AJ35" s="150"/>
      <c r="AK35" s="150"/>
      <c r="AL35" s="153"/>
      <c r="AM35" s="154"/>
      <c r="AN35" s="155"/>
      <c r="AO35" s="156"/>
      <c r="AP35" s="156"/>
      <c r="AQ35" s="118"/>
      <c r="AR35" s="118"/>
      <c r="AS35" s="156"/>
      <c r="AT35" s="156"/>
      <c r="AU35" s="125"/>
      <c r="AV35" s="125"/>
      <c r="AW35" s="156"/>
      <c r="AX35" s="170"/>
      <c r="AY35" s="120"/>
      <c r="AZ35" s="118"/>
      <c r="BA35" s="118"/>
      <c r="BB35" s="156"/>
      <c r="BC35" s="156"/>
      <c r="BD35" s="156"/>
      <c r="BE35" s="16"/>
      <c r="BF35" s="16"/>
      <c r="BG35" s="15"/>
      <c r="BH35" s="231"/>
      <c r="BI35" s="227"/>
      <c r="BJ35" s="143"/>
      <c r="BK35" s="26"/>
      <c r="BL35" s="26"/>
    </row>
    <row r="36" spans="1:59" ht="19.5" customHeight="1">
      <c r="A36" s="445"/>
      <c r="B36" s="428"/>
      <c r="C36" s="157"/>
      <c r="D36" s="158"/>
      <c r="E36" s="451"/>
      <c r="F36" s="452"/>
      <c r="G36" s="452"/>
      <c r="H36" s="452"/>
      <c r="I36" s="452"/>
      <c r="J36" s="453"/>
      <c r="K36" s="159"/>
      <c r="L36" s="91">
        <f>IF(O41&gt;Q41,1,0)</f>
        <v>1</v>
      </c>
      <c r="M36" s="187">
        <f>IF(O36&gt;Q36,1,0)</f>
        <v>1</v>
      </c>
      <c r="N36" s="393" t="str">
        <f>IF(O41&gt;=3,"○",IF(Q41&gt;=3,"●",""))</f>
        <v>○</v>
      </c>
      <c r="O36" s="365">
        <f>+'決勝入力 '!M18</f>
        <v>25</v>
      </c>
      <c r="P36" s="161" t="s">
        <v>44</v>
      </c>
      <c r="Q36" s="368">
        <f>+'決勝入力 '!Q18</f>
        <v>17</v>
      </c>
      <c r="R36" s="161">
        <f>IF(Q36&gt;O36,1,0)</f>
        <v>0</v>
      </c>
      <c r="S36" s="159"/>
      <c r="T36" s="159">
        <f>IF(O41&gt;=Q41,0,1)</f>
        <v>0</v>
      </c>
      <c r="U36" s="91">
        <f>IF(X41&gt;Z41,1,0)</f>
        <v>1</v>
      </c>
      <c r="V36" s="161">
        <f>IF(X36&gt;Z36,1,0)</f>
        <v>1</v>
      </c>
      <c r="W36" s="393" t="str">
        <f>IF(X41&gt;=3,"○",IF(Z41&gt;=3,"●",""))</f>
        <v>○</v>
      </c>
      <c r="X36" s="365">
        <f>+'決勝入力 '!E11</f>
        <v>25</v>
      </c>
      <c r="Y36" s="161" t="s">
        <v>44</v>
      </c>
      <c r="Z36" s="368">
        <f>+'決勝入力 '!I11</f>
        <v>22</v>
      </c>
      <c r="AA36" s="161">
        <f>IF(Z36&gt;X36,1,0)</f>
        <v>0</v>
      </c>
      <c r="AB36" s="159"/>
      <c r="AC36" s="159">
        <f>IF(X41&gt;=Z41,0,1)</f>
        <v>0</v>
      </c>
      <c r="AD36" s="91">
        <f>IF(AG41&gt;AI41,1,0)</f>
        <v>1</v>
      </c>
      <c r="AE36" s="161">
        <f>IF(AG36&gt;AI36,1,0)</f>
        <v>1</v>
      </c>
      <c r="AF36" s="393" t="str">
        <f>IF(AG41&gt;=3,"○",IF(AI41&gt;=3,"●",""))</f>
        <v>○</v>
      </c>
      <c r="AG36" s="365">
        <f>+'決勝入力 '!M4</f>
        <v>25</v>
      </c>
      <c r="AH36" s="161" t="s">
        <v>44</v>
      </c>
      <c r="AI36" s="368">
        <f>+'決勝入力 '!Q4</f>
        <v>12</v>
      </c>
      <c r="AJ36" s="161">
        <f>IF(AI36&gt;AG36,1,0)</f>
        <v>0</v>
      </c>
      <c r="AK36" s="161"/>
      <c r="AL36" s="165">
        <f>IF(AG41&gt;=AI41,0,1)</f>
        <v>0</v>
      </c>
      <c r="AM36" s="166" t="s">
        <v>16</v>
      </c>
      <c r="AN36" s="167"/>
      <c r="AO36" s="168">
        <f>'１次予測'!D9</f>
        <v>7</v>
      </c>
      <c r="AP36" s="168">
        <f>'１次予測'!E9</f>
        <v>9</v>
      </c>
      <c r="AQ36" s="168"/>
      <c r="AR36" s="168"/>
      <c r="AS36" s="168">
        <f>'１次予測'!F9</f>
        <v>2</v>
      </c>
      <c r="AT36" s="168">
        <f>'１次予測'!G9</f>
        <v>5</v>
      </c>
      <c r="AU36" s="168">
        <f>'１次予測'!H9</f>
        <v>0</v>
      </c>
      <c r="AV36" s="168">
        <f>'１次予測'!J9</f>
        <v>13</v>
      </c>
      <c r="AW36" s="168">
        <f>'１次予測'!K9</f>
        <v>16</v>
      </c>
      <c r="AX36" s="332">
        <f>IF(AY36=100,"MAX",AY36)</f>
        <v>0.8125</v>
      </c>
      <c r="AY36" s="170">
        <f>IF(ISERROR(AV36/AW36),100,(AV36/AW36))</f>
        <v>0.8125</v>
      </c>
      <c r="AZ36" s="171"/>
      <c r="BA36" s="171"/>
      <c r="BB36" s="168">
        <f>'１次予測'!N9</f>
        <v>618</v>
      </c>
      <c r="BC36" s="168">
        <f>'１次予測'!O9</f>
        <v>629</v>
      </c>
      <c r="BD36" s="170">
        <f>IF(ISERROR(BB36/BC36),0,(BB36/BC36))</f>
        <v>0.9825119236883942</v>
      </c>
      <c r="BE36" s="12"/>
      <c r="BF36" s="12"/>
      <c r="BG36" s="6"/>
    </row>
    <row r="37" spans="1:59" ht="18" customHeight="1">
      <c r="A37" s="445"/>
      <c r="B37" s="428"/>
      <c r="C37" s="157"/>
      <c r="D37" s="158"/>
      <c r="E37" s="451"/>
      <c r="F37" s="452"/>
      <c r="G37" s="452"/>
      <c r="H37" s="452"/>
      <c r="I37" s="452"/>
      <c r="J37" s="453"/>
      <c r="K37" s="159"/>
      <c r="L37" s="97">
        <f>IF(L36=1,0,IF(P41="棄",1,0))</f>
        <v>0</v>
      </c>
      <c r="M37" s="161">
        <f>IF(O37&gt;Q37,1,0)</f>
        <v>0</v>
      </c>
      <c r="N37" s="393"/>
      <c r="O37" s="365">
        <f>+'決勝入力 '!M19</f>
        <v>13</v>
      </c>
      <c r="P37" s="161" t="s">
        <v>44</v>
      </c>
      <c r="Q37" s="368">
        <f>+'決勝入力 '!Q19</f>
        <v>25</v>
      </c>
      <c r="R37" s="161">
        <f>IF(Q37&gt;O37,1,0)</f>
        <v>1</v>
      </c>
      <c r="S37" s="159"/>
      <c r="T37" s="159"/>
      <c r="U37" s="97">
        <f>IF(U36=1,0,IF(Y41="棄",1,0))</f>
        <v>0</v>
      </c>
      <c r="V37" s="161">
        <f>IF(X37&gt;Z37,1,0)</f>
        <v>1</v>
      </c>
      <c r="W37" s="393"/>
      <c r="X37" s="365">
        <f>+'決勝入力 '!E12</f>
        <v>25</v>
      </c>
      <c r="Y37" s="161" t="s">
        <v>44</v>
      </c>
      <c r="Z37" s="368">
        <f>+'決勝入力 '!I12</f>
        <v>18</v>
      </c>
      <c r="AA37" s="161">
        <f>IF(Z37&gt;X37,1,0)</f>
        <v>0</v>
      </c>
      <c r="AB37" s="159"/>
      <c r="AC37" s="161"/>
      <c r="AD37" s="97">
        <f>IF(AD36=1,0,IF(AH41="棄",1,0))</f>
        <v>0</v>
      </c>
      <c r="AE37" s="161">
        <f>IF(AG37&gt;AI37,1,0)</f>
        <v>1</v>
      </c>
      <c r="AF37" s="393"/>
      <c r="AG37" s="365">
        <f>+'決勝入力 '!M5</f>
        <v>25</v>
      </c>
      <c r="AH37" s="161" t="s">
        <v>44</v>
      </c>
      <c r="AI37" s="368">
        <f>+'決勝入力 '!Q5</f>
        <v>17</v>
      </c>
      <c r="AJ37" s="161">
        <f>IF(AI37&gt;AG37,1,0)</f>
        <v>0</v>
      </c>
      <c r="AK37" s="161"/>
      <c r="AL37" s="158"/>
      <c r="AM37" s="166"/>
      <c r="AN37" s="167"/>
      <c r="AO37" s="156"/>
      <c r="AP37" s="156"/>
      <c r="AQ37" s="118"/>
      <c r="AR37" s="118"/>
      <c r="AS37" s="156"/>
      <c r="AT37" s="156"/>
      <c r="AU37" s="125"/>
      <c r="AV37" s="125"/>
      <c r="AW37" s="156"/>
      <c r="AX37" s="170"/>
      <c r="AY37" s="170"/>
      <c r="AZ37" s="171"/>
      <c r="BA37" s="171"/>
      <c r="BB37" s="156"/>
      <c r="BC37" s="156"/>
      <c r="BD37" s="172"/>
      <c r="BE37" s="12"/>
      <c r="BF37" s="12"/>
      <c r="BG37" s="6"/>
    </row>
    <row r="38" spans="1:59" ht="19.5" customHeight="1">
      <c r="A38" s="445"/>
      <c r="B38" s="428"/>
      <c r="C38" s="157"/>
      <c r="D38" s="158"/>
      <c r="E38" s="451"/>
      <c r="F38" s="452"/>
      <c r="G38" s="452"/>
      <c r="H38" s="452"/>
      <c r="I38" s="452"/>
      <c r="J38" s="453"/>
      <c r="K38" s="159"/>
      <c r="L38" s="169">
        <f>SUM(O36:O40)</f>
        <v>88</v>
      </c>
      <c r="M38" s="161">
        <f>IF(O38&gt;Q38,1,0)</f>
        <v>1</v>
      </c>
      <c r="N38" s="393"/>
      <c r="O38" s="365">
        <f>+'決勝入力 '!M20</f>
        <v>25</v>
      </c>
      <c r="P38" s="161" t="s">
        <v>44</v>
      </c>
      <c r="Q38" s="368">
        <f>+'決勝入力 '!Q20</f>
        <v>21</v>
      </c>
      <c r="R38" s="161">
        <f>IF(Q38&gt;O38,1,0)</f>
        <v>0</v>
      </c>
      <c r="S38" s="159"/>
      <c r="T38" s="159">
        <f>SUM(Q36:Q40)</f>
        <v>85</v>
      </c>
      <c r="U38" s="161">
        <f>SUM(X36:X40)</f>
        <v>75</v>
      </c>
      <c r="V38" s="161">
        <f>IF(X38&gt;Z38,1,0)</f>
        <v>1</v>
      </c>
      <c r="W38" s="393"/>
      <c r="X38" s="365">
        <f>+'決勝入力 '!E13</f>
        <v>25</v>
      </c>
      <c r="Y38" s="161" t="s">
        <v>44</v>
      </c>
      <c r="Z38" s="368">
        <f>+'決勝入力 '!I13</f>
        <v>21</v>
      </c>
      <c r="AA38" s="161">
        <f>IF(Z38&gt;X38,1,0)</f>
        <v>0</v>
      </c>
      <c r="AB38" s="159"/>
      <c r="AC38" s="161">
        <f>SUM(Z36:Z40)</f>
        <v>61</v>
      </c>
      <c r="AD38" s="169">
        <f>SUM(AG36:AG40)</f>
        <v>75</v>
      </c>
      <c r="AE38" s="161">
        <f>IF(AG38&gt;AI38,1,0)</f>
        <v>1</v>
      </c>
      <c r="AF38" s="393"/>
      <c r="AG38" s="365">
        <f>+'決勝入力 '!M6</f>
        <v>25</v>
      </c>
      <c r="AH38" s="161" t="s">
        <v>44</v>
      </c>
      <c r="AI38" s="368">
        <f>+'決勝入力 '!Q6</f>
        <v>12</v>
      </c>
      <c r="AJ38" s="161">
        <f>IF(AI38&gt;AG38,1,0)</f>
        <v>0</v>
      </c>
      <c r="AK38" s="161"/>
      <c r="AL38" s="158">
        <f>SUM(AI36:AI40)</f>
        <v>41</v>
      </c>
      <c r="AM38" s="166" t="s">
        <v>18</v>
      </c>
      <c r="AN38" s="167"/>
      <c r="AO38" s="156">
        <f>C40+L40+U40+AD40</f>
        <v>3</v>
      </c>
      <c r="AP38" s="156">
        <f>(AS38*2)+AT38</f>
        <v>6</v>
      </c>
      <c r="AQ38" s="118"/>
      <c r="AR38" s="118"/>
      <c r="AS38" s="156">
        <f>C36+L36+U36+AD36</f>
        <v>3</v>
      </c>
      <c r="AT38" s="156">
        <f>K36+T36+AC36+AL36-AU38</f>
        <v>0</v>
      </c>
      <c r="AU38" s="125">
        <f>L37+U37+AD37</f>
        <v>0</v>
      </c>
      <c r="AV38" s="125">
        <f>F41+O41+X41+AG41</f>
        <v>9</v>
      </c>
      <c r="AW38" s="156">
        <f>H41+Q41+Z41+AI41</f>
        <v>1</v>
      </c>
      <c r="AX38" s="332">
        <f>IF(AY38=100,"MAX",AY38)</f>
        <v>9</v>
      </c>
      <c r="AY38" s="170">
        <f>IF(ISERROR(AV38/AW38),100,(AV38/AW38))</f>
        <v>9</v>
      </c>
      <c r="AZ38" s="171"/>
      <c r="BA38" s="171"/>
      <c r="BB38" s="156">
        <f>C38+L38+U38+AD38</f>
        <v>238</v>
      </c>
      <c r="BC38" s="156">
        <f>K38+T38+AC38+AL38</f>
        <v>187</v>
      </c>
      <c r="BD38" s="170">
        <f>IF(ISERROR(BB38/BC38),0,(BB38/BC38))</f>
        <v>1.2727272727272727</v>
      </c>
      <c r="BE38" s="12"/>
      <c r="BF38" s="12"/>
      <c r="BG38" s="6">
        <f>RANK(BD38,$BD$38:$BD$62)</f>
        <v>1</v>
      </c>
    </row>
    <row r="39" spans="1:59" ht="18" customHeight="1">
      <c r="A39" s="445"/>
      <c r="B39" s="428"/>
      <c r="C39" s="157"/>
      <c r="D39" s="158"/>
      <c r="E39" s="451"/>
      <c r="F39" s="452"/>
      <c r="G39" s="452"/>
      <c r="H39" s="452"/>
      <c r="I39" s="452"/>
      <c r="J39" s="453"/>
      <c r="K39" s="159"/>
      <c r="L39" s="169"/>
      <c r="M39" s="161">
        <f>IF(O39&gt;Q39,1,0)</f>
        <v>1</v>
      </c>
      <c r="N39" s="393"/>
      <c r="O39" s="365">
        <f>+'決勝入力 '!M21</f>
        <v>25</v>
      </c>
      <c r="P39" s="161" t="s">
        <v>44</v>
      </c>
      <c r="Q39" s="368">
        <f>+'決勝入力 '!Q21</f>
        <v>22</v>
      </c>
      <c r="R39" s="161">
        <f>IF(Q39&gt;O39,1,0)</f>
        <v>0</v>
      </c>
      <c r="S39" s="159"/>
      <c r="T39" s="159"/>
      <c r="U39" s="161"/>
      <c r="V39" s="161">
        <f>IF(X39&gt;Z39,1,0)</f>
        <v>0</v>
      </c>
      <c r="W39" s="393"/>
      <c r="X39" s="365">
        <f>+'決勝入力 '!E14</f>
      </c>
      <c r="Y39" s="161" t="s">
        <v>44</v>
      </c>
      <c r="Z39" s="368">
        <f>+'決勝入力 '!I14</f>
      </c>
      <c r="AA39" s="161">
        <f>IF(Z39&gt;X39,1,0)</f>
        <v>0</v>
      </c>
      <c r="AB39" s="159"/>
      <c r="AC39" s="161"/>
      <c r="AD39" s="169"/>
      <c r="AE39" s="161">
        <f>IF(AG39&gt;AI39,1,0)</f>
        <v>0</v>
      </c>
      <c r="AF39" s="393"/>
      <c r="AG39" s="365">
        <f>+'決勝入力 '!M7</f>
      </c>
      <c r="AH39" s="161" t="s">
        <v>44</v>
      </c>
      <c r="AI39" s="368">
        <f>+'決勝入力 '!Q7</f>
      </c>
      <c r="AJ39" s="161">
        <f>IF(AI39&gt;AG39,1,0)</f>
        <v>0</v>
      </c>
      <c r="AK39" s="161"/>
      <c r="AL39" s="158"/>
      <c r="AM39" s="166"/>
      <c r="AN39" s="167"/>
      <c r="AO39" s="156"/>
      <c r="AP39" s="156"/>
      <c r="AQ39" s="118"/>
      <c r="AR39" s="118"/>
      <c r="AS39" s="156"/>
      <c r="AT39" s="156"/>
      <c r="AU39" s="125"/>
      <c r="AV39" s="125"/>
      <c r="AW39" s="156"/>
      <c r="AX39" s="170"/>
      <c r="AY39" s="170"/>
      <c r="AZ39" s="171"/>
      <c r="BA39" s="171"/>
      <c r="BB39" s="156"/>
      <c r="BC39" s="156"/>
      <c r="BD39" s="172"/>
      <c r="BE39" s="12"/>
      <c r="BF39" s="12"/>
      <c r="BG39" s="6"/>
    </row>
    <row r="40" spans="1:59" ht="18" customHeight="1">
      <c r="A40" s="445"/>
      <c r="B40" s="428"/>
      <c r="C40" s="157"/>
      <c r="D40" s="158"/>
      <c r="E40" s="451"/>
      <c r="F40" s="452"/>
      <c r="G40" s="452"/>
      <c r="H40" s="452"/>
      <c r="I40" s="452"/>
      <c r="J40" s="453"/>
      <c r="K40" s="159"/>
      <c r="L40" s="169">
        <f>IF(O41=Q41,0,1)</f>
        <v>1</v>
      </c>
      <c r="M40" s="161">
        <f>IF(O40&gt;Q40,1,0)</f>
        <v>0</v>
      </c>
      <c r="N40" s="393"/>
      <c r="O40" s="365">
        <f>+'決勝入力 '!M22</f>
      </c>
      <c r="P40" s="161" t="s">
        <v>44</v>
      </c>
      <c r="Q40" s="368">
        <f>+'決勝入力 '!Q22</f>
      </c>
      <c r="R40" s="161">
        <f>IF(Q40&gt;O40,1,0)</f>
        <v>0</v>
      </c>
      <c r="S40" s="159"/>
      <c r="T40" s="159"/>
      <c r="U40" s="161">
        <f>IF(X41=Z41,0,1)</f>
        <v>1</v>
      </c>
      <c r="V40" s="161">
        <f>IF(X40&gt;Z40,1,0)</f>
        <v>0</v>
      </c>
      <c r="W40" s="393"/>
      <c r="X40" s="365">
        <f>+'決勝入力 '!E15</f>
      </c>
      <c r="Y40" s="161" t="s">
        <v>44</v>
      </c>
      <c r="Z40" s="368">
        <f>+'決勝入力 '!I15</f>
      </c>
      <c r="AA40" s="161">
        <f>IF(Z40&gt;X40,1,0)</f>
        <v>0</v>
      </c>
      <c r="AB40" s="159"/>
      <c r="AC40" s="161"/>
      <c r="AD40" s="169">
        <f>IF(AG41=AI41,0,1)</f>
        <v>1</v>
      </c>
      <c r="AE40" s="161">
        <f>IF(AG40&gt;AI40,1,0)</f>
        <v>0</v>
      </c>
      <c r="AF40" s="393"/>
      <c r="AG40" s="365">
        <f>+'決勝入力 '!M8</f>
      </c>
      <c r="AH40" s="161" t="s">
        <v>44</v>
      </c>
      <c r="AI40" s="368">
        <f>+'決勝入力 '!Q8</f>
      </c>
      <c r="AJ40" s="161">
        <f>IF(AI40&gt;AG40,1,0)</f>
        <v>0</v>
      </c>
      <c r="AK40" s="161"/>
      <c r="AL40" s="158"/>
      <c r="AM40" s="166"/>
      <c r="AN40" s="167"/>
      <c r="AO40" s="156"/>
      <c r="AP40" s="156"/>
      <c r="AQ40" s="118"/>
      <c r="AR40" s="118"/>
      <c r="AS40" s="156"/>
      <c r="AT40" s="156"/>
      <c r="AU40" s="125"/>
      <c r="AV40" s="125"/>
      <c r="AW40" s="156"/>
      <c r="AX40" s="170"/>
      <c r="AY40" s="170"/>
      <c r="AZ40" s="171"/>
      <c r="BA40" s="171"/>
      <c r="BB40" s="156"/>
      <c r="BC40" s="156"/>
      <c r="BD40" s="172"/>
      <c r="BE40" s="12"/>
      <c r="BF40" s="12"/>
      <c r="BG40" s="6"/>
    </row>
    <row r="41" spans="1:64" s="11" customFormat="1" ht="19.5" customHeight="1">
      <c r="A41" s="446"/>
      <c r="B41" s="429"/>
      <c r="C41" s="167"/>
      <c r="D41" s="173"/>
      <c r="E41" s="454"/>
      <c r="F41" s="455"/>
      <c r="G41" s="455"/>
      <c r="H41" s="455"/>
      <c r="I41" s="455"/>
      <c r="J41" s="456"/>
      <c r="K41" s="159"/>
      <c r="L41" s="169"/>
      <c r="M41" s="161"/>
      <c r="N41" s="200"/>
      <c r="O41" s="175">
        <f>SUM(M36:M40)</f>
        <v>3</v>
      </c>
      <c r="P41" s="175" t="s">
        <v>10</v>
      </c>
      <c r="Q41" s="175">
        <f>SUM(R36:R40)</f>
        <v>1</v>
      </c>
      <c r="R41" s="175"/>
      <c r="S41" s="176"/>
      <c r="T41" s="176"/>
      <c r="U41" s="175"/>
      <c r="V41" s="175"/>
      <c r="W41" s="177"/>
      <c r="X41" s="175">
        <f>SUM(V36:V40)</f>
        <v>3</v>
      </c>
      <c r="Y41" s="175" t="s">
        <v>10</v>
      </c>
      <c r="Z41" s="175">
        <f>SUM(AA36:AA40)</f>
        <v>0</v>
      </c>
      <c r="AA41" s="175"/>
      <c r="AB41" s="176"/>
      <c r="AC41" s="175"/>
      <c r="AD41" s="178"/>
      <c r="AE41" s="175"/>
      <c r="AF41" s="179"/>
      <c r="AG41" s="175">
        <f>SUM(AE36:AE40)</f>
        <v>3</v>
      </c>
      <c r="AH41" s="175" t="s">
        <v>21</v>
      </c>
      <c r="AI41" s="175">
        <f>SUM(AJ36:AJ40)</f>
        <v>0</v>
      </c>
      <c r="AJ41" s="161"/>
      <c r="AK41" s="161"/>
      <c r="AL41" s="173"/>
      <c r="AM41" s="180" t="s">
        <v>43</v>
      </c>
      <c r="AN41" s="181">
        <f>AR41*100+BA41*10+BF41</f>
        <v>111</v>
      </c>
      <c r="AO41" s="182">
        <f>SUM(AO36:AO38)</f>
        <v>10</v>
      </c>
      <c r="AP41" s="182">
        <f>SUM(AP36:AP38)</f>
        <v>15</v>
      </c>
      <c r="AQ41" s="183">
        <f>AP41</f>
        <v>15</v>
      </c>
      <c r="AR41" s="183">
        <f>RANK(AQ41,$AQ$41:$AQ$62)</f>
        <v>1</v>
      </c>
      <c r="AS41" s="182">
        <f>SUM(AS36:AS38)</f>
        <v>5</v>
      </c>
      <c r="AT41" s="182">
        <f>SUM(AT36:AT38)</f>
        <v>5</v>
      </c>
      <c r="AU41" s="182">
        <f>SUM(AU36:AU38)</f>
        <v>0</v>
      </c>
      <c r="AV41" s="182">
        <f>SUM(AV36:AV38)</f>
        <v>22</v>
      </c>
      <c r="AW41" s="182">
        <f>SUM(AW36:AW38)</f>
        <v>17</v>
      </c>
      <c r="AX41" s="379">
        <f>IF(AY41=100,"MAX",AY41)</f>
        <v>1.2941176470588236</v>
      </c>
      <c r="AY41" s="170">
        <f>IF(ISERROR(AV41/AW41),100,(AV41/AW41))</f>
        <v>1.2941176470588236</v>
      </c>
      <c r="AZ41" s="185">
        <f>AY41</f>
        <v>1.2941176470588236</v>
      </c>
      <c r="BA41" s="182">
        <f>RANK(AZ41,$AZ$41:$AZ$62)</f>
        <v>1</v>
      </c>
      <c r="BB41" s="182">
        <f>SUM(BB36:BB38)</f>
        <v>856</v>
      </c>
      <c r="BC41" s="182">
        <f>SUM(BC36:BC38)</f>
        <v>816</v>
      </c>
      <c r="BD41" s="184">
        <f>IF(ISERROR(BB41/BC41),0,(BB41/BC41))</f>
        <v>1.0490196078431373</v>
      </c>
      <c r="BE41" s="12">
        <f>BD41</f>
        <v>1.0490196078431373</v>
      </c>
      <c r="BF41" s="6">
        <f>RANK(BD41,$BE$38:$BE$62)</f>
        <v>1</v>
      </c>
      <c r="BI41" s="225"/>
      <c r="BJ41" s="140"/>
      <c r="BK41" s="138"/>
      <c r="BL41" s="138"/>
    </row>
    <row r="42" spans="1:64" s="11" customFormat="1" ht="12" customHeight="1">
      <c r="A42" s="444">
        <f>RANK(AN48,$AN$38:$AN$62,1)+4</f>
        <v>7</v>
      </c>
      <c r="B42" s="427" t="str">
        <f>N34</f>
        <v>桜美林</v>
      </c>
      <c r="C42" s="167"/>
      <c r="D42" s="173"/>
      <c r="E42" s="186"/>
      <c r="F42" s="364"/>
      <c r="G42" s="187"/>
      <c r="H42" s="364"/>
      <c r="I42" s="187"/>
      <c r="J42" s="188"/>
      <c r="K42" s="188"/>
      <c r="L42" s="187"/>
      <c r="M42" s="187"/>
      <c r="N42" s="458"/>
      <c r="O42" s="449"/>
      <c r="P42" s="449"/>
      <c r="Q42" s="449"/>
      <c r="R42" s="449"/>
      <c r="S42" s="450"/>
      <c r="T42" s="187"/>
      <c r="U42" s="187"/>
      <c r="V42" s="187"/>
      <c r="W42" s="189"/>
      <c r="X42" s="364"/>
      <c r="Y42" s="187"/>
      <c r="Z42" s="364"/>
      <c r="AA42" s="187"/>
      <c r="AB42" s="188"/>
      <c r="AC42" s="187"/>
      <c r="AD42" s="187"/>
      <c r="AE42" s="187"/>
      <c r="AF42" s="190"/>
      <c r="AG42" s="364"/>
      <c r="AH42" s="187"/>
      <c r="AI42" s="364"/>
      <c r="AJ42" s="187"/>
      <c r="AK42" s="187"/>
      <c r="AL42" s="191"/>
      <c r="AM42" s="192"/>
      <c r="AN42" s="167"/>
      <c r="AO42" s="193"/>
      <c r="AP42" s="193"/>
      <c r="AQ42" s="137"/>
      <c r="AR42" s="137"/>
      <c r="AS42" s="156"/>
      <c r="AT42" s="193"/>
      <c r="AU42" s="134"/>
      <c r="AV42" s="134"/>
      <c r="AW42" s="193"/>
      <c r="AX42" s="194"/>
      <c r="AY42" s="194"/>
      <c r="AZ42" s="195"/>
      <c r="BA42" s="195"/>
      <c r="BB42" s="193"/>
      <c r="BC42" s="193"/>
      <c r="BD42" s="196"/>
      <c r="BE42" s="12"/>
      <c r="BF42" s="12"/>
      <c r="BG42" s="10"/>
      <c r="BH42" s="74"/>
      <c r="BI42" s="225"/>
      <c r="BJ42" s="140"/>
      <c r="BK42" s="138"/>
      <c r="BL42" s="138"/>
    </row>
    <row r="43" spans="1:59" ht="19.5" customHeight="1">
      <c r="A43" s="445"/>
      <c r="B43" s="428"/>
      <c r="C43" s="91">
        <f>IF(F48&gt;H48,1,0)</f>
        <v>0</v>
      </c>
      <c r="D43" s="197">
        <f>IF(F43&gt;H43,1,0)</f>
        <v>0</v>
      </c>
      <c r="E43" s="393" t="str">
        <f>IF(F48&gt;=3,"○",IF(H48&gt;=3,"●",""))</f>
        <v>●</v>
      </c>
      <c r="F43" s="365">
        <f>IF(AND(O36=0,Q36=0),"",Q36)</f>
        <v>17</v>
      </c>
      <c r="G43" s="161" t="s">
        <v>44</v>
      </c>
      <c r="H43" s="368">
        <f>IF(AND(O36=0,Q36=0),"",O36)</f>
        <v>25</v>
      </c>
      <c r="I43" s="161">
        <f>IF(H43&gt;F43,1,0)</f>
        <v>1</v>
      </c>
      <c r="J43" s="159"/>
      <c r="K43" s="159">
        <f>IF(F48&gt;=H48,0,1)</f>
        <v>1</v>
      </c>
      <c r="L43" s="161"/>
      <c r="M43" s="161"/>
      <c r="N43" s="451"/>
      <c r="O43" s="452"/>
      <c r="P43" s="452"/>
      <c r="Q43" s="452"/>
      <c r="R43" s="452"/>
      <c r="S43" s="453"/>
      <c r="T43" s="161"/>
      <c r="U43" s="91">
        <f>IF(X48&gt;Z48,1,0)</f>
        <v>0</v>
      </c>
      <c r="V43" s="161">
        <f>IF(X43&gt;Z43,1,0)</f>
        <v>1</v>
      </c>
      <c r="W43" s="393" t="str">
        <f>IF(X48&gt;=3,"○",IF(Z48&gt;=3,"●",""))</f>
        <v>●</v>
      </c>
      <c r="X43" s="365">
        <f>+'決勝入力 '!E4</f>
        <v>28</v>
      </c>
      <c r="Y43" s="161" t="s">
        <v>44</v>
      </c>
      <c r="Z43" s="368">
        <f>+'決勝入力 '!I4</f>
        <v>26</v>
      </c>
      <c r="AA43" s="161">
        <f>IF(Z43&gt;X43,1,0)</f>
        <v>0</v>
      </c>
      <c r="AB43" s="159"/>
      <c r="AC43" s="159">
        <f>IF(X48&gt;=Z48,0,1)</f>
        <v>1</v>
      </c>
      <c r="AD43" s="91">
        <f>IF(AG48&gt;AI48,1,0)</f>
        <v>1</v>
      </c>
      <c r="AE43" s="161">
        <f>IF(AG43&gt;AI43,1,0)</f>
        <v>1</v>
      </c>
      <c r="AF43" s="393" t="str">
        <f>IF(AG48&gt;=3,"○",IF(AI48&gt;=3,"●",""))</f>
        <v>○</v>
      </c>
      <c r="AG43" s="365">
        <f>+'決勝入力 '!M11</f>
        <v>25</v>
      </c>
      <c r="AH43" s="161" t="s">
        <v>44</v>
      </c>
      <c r="AI43" s="368">
        <f>+'決勝入力 '!Q11</f>
        <v>17</v>
      </c>
      <c r="AJ43" s="161">
        <f>IF(AI43&gt;AG43,1,0)</f>
        <v>0</v>
      </c>
      <c r="AK43" s="161"/>
      <c r="AL43" s="165">
        <f>IF(AG48&gt;=AI48,0,1)</f>
        <v>0</v>
      </c>
      <c r="AM43" s="166" t="s">
        <v>16</v>
      </c>
      <c r="AN43" s="167"/>
      <c r="AO43" s="168">
        <f>'１次予測'!D10</f>
        <v>7</v>
      </c>
      <c r="AP43" s="168">
        <f>'1次星取'!BY49</f>
        <v>8</v>
      </c>
      <c r="AQ43" s="168"/>
      <c r="AR43" s="168"/>
      <c r="AS43" s="168">
        <v>2</v>
      </c>
      <c r="AT43" s="168">
        <v>5</v>
      </c>
      <c r="AU43" s="168">
        <f>'１次予測'!H10</f>
        <v>0</v>
      </c>
      <c r="AV43" s="168">
        <v>10</v>
      </c>
      <c r="AW43" s="168">
        <v>16</v>
      </c>
      <c r="AX43" s="332">
        <f>IF(AY43=100,"MAX",AY43)</f>
        <v>0.625</v>
      </c>
      <c r="AY43" s="170">
        <f>IF(ISERROR(AV43/AW43),100,(AV43/AW43))</f>
        <v>0.625</v>
      </c>
      <c r="AZ43" s="161"/>
      <c r="BA43" s="161"/>
      <c r="BB43" s="168">
        <v>515</v>
      </c>
      <c r="BC43" s="168">
        <v>574</v>
      </c>
      <c r="BD43" s="170">
        <f>IF(ISERROR(BB43/BC43),0,(BB43/BC43))</f>
        <v>0.8972125435540069</v>
      </c>
      <c r="BE43" s="5"/>
      <c r="BF43" s="5"/>
      <c r="BG43" s="13"/>
    </row>
    <row r="44" spans="1:59" ht="18" customHeight="1">
      <c r="A44" s="445"/>
      <c r="B44" s="428"/>
      <c r="C44" s="97">
        <f>IF(C43=1,0,IF(G48="棄",1,0))</f>
        <v>0</v>
      </c>
      <c r="D44" s="198">
        <f>IF(F44&gt;H44,1,0)</f>
        <v>1</v>
      </c>
      <c r="E44" s="393"/>
      <c r="F44" s="365">
        <f>IF(AND(O37=0,Q37=0),"",Q37)</f>
        <v>25</v>
      </c>
      <c r="G44" s="161" t="s">
        <v>44</v>
      </c>
      <c r="H44" s="368">
        <f>IF(AND(O37=0,Q37=0),"",O37)</f>
        <v>13</v>
      </c>
      <c r="I44" s="161">
        <f>IF(H44&gt;F44,1,0)</f>
        <v>0</v>
      </c>
      <c r="J44" s="159"/>
      <c r="K44" s="159"/>
      <c r="L44" s="161"/>
      <c r="M44" s="161"/>
      <c r="N44" s="451"/>
      <c r="O44" s="452"/>
      <c r="P44" s="452"/>
      <c r="Q44" s="452"/>
      <c r="R44" s="452"/>
      <c r="S44" s="453"/>
      <c r="T44" s="161"/>
      <c r="U44" s="97">
        <f>IF(U43=1,0,IF(Y48="棄",1,0))</f>
        <v>0</v>
      </c>
      <c r="V44" s="161">
        <f>IF(X44&gt;Z44,1,0)</f>
        <v>1</v>
      </c>
      <c r="W44" s="393"/>
      <c r="X44" s="365">
        <f>+'決勝入力 '!E5</f>
        <v>25</v>
      </c>
      <c r="Y44" s="161" t="s">
        <v>44</v>
      </c>
      <c r="Z44" s="368">
        <f>+'決勝入力 '!I5</f>
        <v>19</v>
      </c>
      <c r="AA44" s="161">
        <f>IF(Z44&gt;X44,1,0)</f>
        <v>0</v>
      </c>
      <c r="AB44" s="159"/>
      <c r="AC44" s="159"/>
      <c r="AD44" s="97">
        <f>IF(AD43=1,0,IF(AH48="棄",1,0))</f>
        <v>0</v>
      </c>
      <c r="AE44" s="161">
        <f>IF(AG44&gt;AI44,1,0)</f>
        <v>1</v>
      </c>
      <c r="AF44" s="393"/>
      <c r="AG44" s="365">
        <f>+'決勝入力 '!M12</f>
        <v>25</v>
      </c>
      <c r="AH44" s="161" t="s">
        <v>44</v>
      </c>
      <c r="AI44" s="368">
        <f>+'決勝入力 '!Q12</f>
        <v>22</v>
      </c>
      <c r="AJ44" s="161">
        <f>IF(AI44&gt;AG44,1,0)</f>
        <v>0</v>
      </c>
      <c r="AK44" s="161"/>
      <c r="AL44" s="198"/>
      <c r="AM44" s="166"/>
      <c r="AN44" s="167"/>
      <c r="AO44" s="156"/>
      <c r="AP44" s="156"/>
      <c r="AQ44" s="118"/>
      <c r="AR44" s="118"/>
      <c r="AS44" s="156"/>
      <c r="AT44" s="156"/>
      <c r="AU44" s="125"/>
      <c r="AV44" s="125"/>
      <c r="AW44" s="156"/>
      <c r="AX44" s="170"/>
      <c r="AY44" s="170"/>
      <c r="AZ44" s="171"/>
      <c r="BA44" s="171"/>
      <c r="BB44" s="156"/>
      <c r="BC44" s="156"/>
      <c r="BD44" s="172"/>
      <c r="BE44" s="12"/>
      <c r="BF44" s="12"/>
      <c r="BG44" s="6"/>
    </row>
    <row r="45" spans="1:59" ht="19.5" customHeight="1">
      <c r="A45" s="445"/>
      <c r="B45" s="428"/>
      <c r="C45" s="199">
        <f>SUM(F43:F47)</f>
        <v>85</v>
      </c>
      <c r="D45" s="198">
        <f>IF(F45&gt;H45,1,0)</f>
        <v>0</v>
      </c>
      <c r="E45" s="393"/>
      <c r="F45" s="365">
        <f>IF(AND(O38=0,Q38=0),"",Q38)</f>
        <v>21</v>
      </c>
      <c r="G45" s="161" t="s">
        <v>44</v>
      </c>
      <c r="H45" s="368">
        <f>IF(AND(O38=0,Q38=0),"",O38)</f>
        <v>25</v>
      </c>
      <c r="I45" s="161">
        <f>IF(H45&gt;F45,1,0)</f>
        <v>1</v>
      </c>
      <c r="J45" s="159"/>
      <c r="K45" s="159">
        <f>SUM(H43:H47)</f>
        <v>88</v>
      </c>
      <c r="L45" s="161"/>
      <c r="M45" s="161"/>
      <c r="N45" s="451"/>
      <c r="O45" s="452"/>
      <c r="P45" s="452"/>
      <c r="Q45" s="452"/>
      <c r="R45" s="452"/>
      <c r="S45" s="453"/>
      <c r="T45" s="161"/>
      <c r="U45" s="200">
        <f>SUM(X43:X47)</f>
        <v>102</v>
      </c>
      <c r="V45" s="161">
        <f>IF(X45&gt;Z45,1,0)</f>
        <v>0</v>
      </c>
      <c r="W45" s="393"/>
      <c r="X45" s="365">
        <f>+'決勝入力 '!E6</f>
        <v>24</v>
      </c>
      <c r="Y45" s="161" t="s">
        <v>44</v>
      </c>
      <c r="Z45" s="368">
        <f>+'決勝入力 '!I6</f>
        <v>26</v>
      </c>
      <c r="AA45" s="161">
        <f>IF(Z45&gt;X45,1,0)</f>
        <v>1</v>
      </c>
      <c r="AB45" s="159"/>
      <c r="AC45" s="159">
        <f>SUM(Z43:Z47)</f>
        <v>111</v>
      </c>
      <c r="AD45" s="201">
        <f>SUM(AG43:AG47)</f>
        <v>75</v>
      </c>
      <c r="AE45" s="161">
        <f>IF(AG45&gt;AI45,1,0)</f>
        <v>1</v>
      </c>
      <c r="AF45" s="393"/>
      <c r="AG45" s="365">
        <f>+'決勝入力 '!M13</f>
        <v>25</v>
      </c>
      <c r="AH45" s="161" t="s">
        <v>44</v>
      </c>
      <c r="AI45" s="368">
        <f>+'決勝入力 '!Q13</f>
        <v>14</v>
      </c>
      <c r="AJ45" s="161">
        <f>IF(AI45&gt;AG45,1,0)</f>
        <v>0</v>
      </c>
      <c r="AK45" s="161"/>
      <c r="AL45" s="198">
        <f>SUM(AI43:AI47)</f>
        <v>53</v>
      </c>
      <c r="AM45" s="166" t="s">
        <v>18</v>
      </c>
      <c r="AN45" s="167"/>
      <c r="AO45" s="156">
        <f>C47+L47+U47+AD47</f>
        <v>3</v>
      </c>
      <c r="AP45" s="156">
        <f>(AS45*2)+AT45</f>
        <v>4</v>
      </c>
      <c r="AQ45" s="118"/>
      <c r="AR45" s="118"/>
      <c r="AS45" s="156">
        <f>C43+L43+U43+AD43</f>
        <v>1</v>
      </c>
      <c r="AT45" s="156">
        <f>K43+T43+AC43+AL43-AU45</f>
        <v>2</v>
      </c>
      <c r="AU45" s="125">
        <f>C44+U44+AD44</f>
        <v>0</v>
      </c>
      <c r="AV45" s="125">
        <f>F48+O48+X48+AG48</f>
        <v>6</v>
      </c>
      <c r="AW45" s="156">
        <f>H48+Q48+Z48+AI48</f>
        <v>6</v>
      </c>
      <c r="AX45" s="332">
        <f>IF(AY45=100,"MAX",AY45)</f>
        <v>1</v>
      </c>
      <c r="AY45" s="170">
        <f>IF(ISERROR(AV45/AW45),100,(AV45/AW45))</f>
        <v>1</v>
      </c>
      <c r="AZ45" s="171"/>
      <c r="BA45" s="171"/>
      <c r="BB45" s="156">
        <f>C45+L45+U45+AD45</f>
        <v>262</v>
      </c>
      <c r="BC45" s="156">
        <f>K45+T45+AC45+AL45</f>
        <v>252</v>
      </c>
      <c r="BD45" s="170">
        <f>IF(ISERROR(BB45/BC45),0,(BB45/BC45))</f>
        <v>1.0396825396825398</v>
      </c>
      <c r="BE45" s="12"/>
      <c r="BF45" s="12"/>
      <c r="BG45" s="6">
        <f>RANK(BD45,$BD$38:$BD$62)</f>
        <v>4</v>
      </c>
    </row>
    <row r="46" spans="1:59" ht="18" customHeight="1">
      <c r="A46" s="445"/>
      <c r="B46" s="428"/>
      <c r="C46" s="202"/>
      <c r="D46" s="198">
        <f>IF(F46&gt;H46,1,0)</f>
        <v>0</v>
      </c>
      <c r="E46" s="393"/>
      <c r="F46" s="365">
        <f>IF(AND(O39=0,Q39=0),"",Q39)</f>
        <v>22</v>
      </c>
      <c r="G46" s="161" t="s">
        <v>44</v>
      </c>
      <c r="H46" s="368">
        <f>IF(AND(O39=0,Q39=0),"",O39)</f>
        <v>25</v>
      </c>
      <c r="I46" s="161">
        <f>IF(H46&gt;F46,1,0)</f>
        <v>1</v>
      </c>
      <c r="J46" s="159"/>
      <c r="K46" s="159"/>
      <c r="L46" s="161"/>
      <c r="M46" s="161"/>
      <c r="N46" s="451"/>
      <c r="O46" s="452"/>
      <c r="P46" s="452"/>
      <c r="Q46" s="452"/>
      <c r="R46" s="452"/>
      <c r="S46" s="453"/>
      <c r="T46" s="161"/>
      <c r="U46" s="169"/>
      <c r="V46" s="161">
        <f>IF(X46&gt;Z46,1,0)</f>
        <v>0</v>
      </c>
      <c r="W46" s="393"/>
      <c r="X46" s="365">
        <f>+'決勝入力 '!E7</f>
        <v>14</v>
      </c>
      <c r="Y46" s="161" t="s">
        <v>44</v>
      </c>
      <c r="Z46" s="368">
        <f>+'決勝入力 '!I7</f>
        <v>25</v>
      </c>
      <c r="AA46" s="161">
        <f>IF(Z46&gt;X46,1,0)</f>
        <v>1</v>
      </c>
      <c r="AB46" s="159"/>
      <c r="AC46" s="159"/>
      <c r="AD46" s="161"/>
      <c r="AE46" s="161">
        <f>IF(AG46&gt;AI46,1,0)</f>
        <v>0</v>
      </c>
      <c r="AF46" s="393"/>
      <c r="AG46" s="365">
        <f>+'決勝入力 '!M14</f>
      </c>
      <c r="AH46" s="161" t="s">
        <v>44</v>
      </c>
      <c r="AI46" s="368">
        <f>+'決勝入力 '!Q14</f>
      </c>
      <c r="AJ46" s="161">
        <f>IF(AI46&gt;AG46,1,0)</f>
        <v>0</v>
      </c>
      <c r="AK46" s="161"/>
      <c r="AL46" s="198"/>
      <c r="AM46" s="166"/>
      <c r="AN46" s="167"/>
      <c r="AO46" s="156"/>
      <c r="AP46" s="156"/>
      <c r="AQ46" s="118"/>
      <c r="AR46" s="118"/>
      <c r="AS46" s="156"/>
      <c r="AT46" s="156"/>
      <c r="AU46" s="125"/>
      <c r="AV46" s="125"/>
      <c r="AW46" s="156"/>
      <c r="AX46" s="170"/>
      <c r="AY46" s="170"/>
      <c r="AZ46" s="171"/>
      <c r="BA46" s="171"/>
      <c r="BB46" s="156"/>
      <c r="BC46" s="156"/>
      <c r="BD46" s="172"/>
      <c r="BE46" s="12"/>
      <c r="BF46" s="12"/>
      <c r="BG46" s="6"/>
    </row>
    <row r="47" spans="1:59" ht="18" customHeight="1">
      <c r="A47" s="445"/>
      <c r="B47" s="428"/>
      <c r="C47" s="202">
        <f>IF(F48=H48,0,1)</f>
        <v>1</v>
      </c>
      <c r="D47" s="198">
        <f>IF(F47&gt;H47,1,0)</f>
        <v>0</v>
      </c>
      <c r="E47" s="393"/>
      <c r="F47" s="365">
        <f>IF(AND(O40=0,Q40=0),"",Q40)</f>
      </c>
      <c r="G47" s="161" t="s">
        <v>44</v>
      </c>
      <c r="H47" s="368">
        <f>IF(AND(O40=0,Q40=0),"",O40)</f>
      </c>
      <c r="I47" s="161">
        <f>IF(H47&gt;F47,1,0)</f>
        <v>0</v>
      </c>
      <c r="J47" s="159"/>
      <c r="K47" s="159"/>
      <c r="L47" s="161"/>
      <c r="M47" s="161"/>
      <c r="N47" s="451"/>
      <c r="O47" s="452"/>
      <c r="P47" s="452"/>
      <c r="Q47" s="452"/>
      <c r="R47" s="452"/>
      <c r="S47" s="453"/>
      <c r="T47" s="161"/>
      <c r="U47" s="169">
        <f>IF(X48=Z48,0,1)</f>
        <v>1</v>
      </c>
      <c r="V47" s="161">
        <f>IF(X47&gt;Z47,1,0)</f>
        <v>0</v>
      </c>
      <c r="W47" s="393"/>
      <c r="X47" s="365">
        <f>+'決勝入力 '!E8</f>
        <v>11</v>
      </c>
      <c r="Y47" s="161" t="s">
        <v>44</v>
      </c>
      <c r="Z47" s="368">
        <f>+'決勝入力 '!I8</f>
        <v>15</v>
      </c>
      <c r="AA47" s="161">
        <f>IF(Z47&gt;X47,1,0)</f>
        <v>1</v>
      </c>
      <c r="AB47" s="159"/>
      <c r="AC47" s="159"/>
      <c r="AD47" s="161">
        <f>IF(AG48=AI48,0,1)</f>
        <v>1</v>
      </c>
      <c r="AE47" s="161">
        <f>IF(AG47&gt;AI47,1,0)</f>
        <v>0</v>
      </c>
      <c r="AF47" s="393"/>
      <c r="AG47" s="365">
        <f>+'決勝入力 '!M15</f>
      </c>
      <c r="AH47" s="161" t="s">
        <v>44</v>
      </c>
      <c r="AI47" s="368">
        <f>+'決勝入力 '!Q15</f>
      </c>
      <c r="AJ47" s="161">
        <f>IF(AI47&gt;AG47,1,0)</f>
        <v>0</v>
      </c>
      <c r="AK47" s="161"/>
      <c r="AL47" s="198"/>
      <c r="AM47" s="166"/>
      <c r="AN47" s="167"/>
      <c r="AO47" s="156"/>
      <c r="AP47" s="156"/>
      <c r="AQ47" s="118"/>
      <c r="AR47" s="118"/>
      <c r="AS47" s="156"/>
      <c r="AT47" s="156"/>
      <c r="AU47" s="125"/>
      <c r="AV47" s="125"/>
      <c r="AW47" s="156"/>
      <c r="AX47" s="170"/>
      <c r="AY47" s="170"/>
      <c r="AZ47" s="171"/>
      <c r="BA47" s="171"/>
      <c r="BB47" s="156"/>
      <c r="BC47" s="156"/>
      <c r="BD47" s="172"/>
      <c r="BE47" s="12"/>
      <c r="BF47" s="12"/>
      <c r="BG47" s="6"/>
    </row>
    <row r="48" spans="1:64" s="11" customFormat="1" ht="18" customHeight="1">
      <c r="A48" s="446"/>
      <c r="B48" s="429"/>
      <c r="C48" s="203"/>
      <c r="D48" s="204"/>
      <c r="E48" s="169"/>
      <c r="F48" s="175">
        <f>SUM(D43:D47)</f>
        <v>1</v>
      </c>
      <c r="G48" s="175" t="str">
        <f>P41</f>
        <v>-</v>
      </c>
      <c r="H48" s="175">
        <f>SUM(I43:I47)</f>
        <v>3</v>
      </c>
      <c r="I48" s="161"/>
      <c r="J48" s="159"/>
      <c r="K48" s="159"/>
      <c r="L48" s="161"/>
      <c r="M48" s="161"/>
      <c r="N48" s="454"/>
      <c r="O48" s="455"/>
      <c r="P48" s="455"/>
      <c r="Q48" s="455"/>
      <c r="R48" s="455"/>
      <c r="S48" s="456"/>
      <c r="T48" s="161"/>
      <c r="U48" s="169"/>
      <c r="V48" s="161"/>
      <c r="W48" s="200"/>
      <c r="X48" s="175">
        <f>SUM(V43:V47)</f>
        <v>2</v>
      </c>
      <c r="Y48" s="175" t="s">
        <v>45</v>
      </c>
      <c r="Z48" s="175">
        <f>SUM(AA43:AA47)</f>
        <v>3</v>
      </c>
      <c r="AA48" s="175"/>
      <c r="AB48" s="176"/>
      <c r="AC48" s="176"/>
      <c r="AD48" s="175"/>
      <c r="AE48" s="175"/>
      <c r="AF48" s="179"/>
      <c r="AG48" s="175">
        <f>SUM(AE43:AE47)</f>
        <v>3</v>
      </c>
      <c r="AH48" s="175" t="s">
        <v>21</v>
      </c>
      <c r="AI48" s="175">
        <f>SUM(AJ43:AJ47)</f>
        <v>0</v>
      </c>
      <c r="AJ48" s="161"/>
      <c r="AK48" s="161"/>
      <c r="AL48" s="205"/>
      <c r="AM48" s="180" t="s">
        <v>43</v>
      </c>
      <c r="AN48" s="181">
        <f>AR48*100+BA48*10+BF48</f>
        <v>322</v>
      </c>
      <c r="AO48" s="182">
        <f>SUM(AO43:AO45)</f>
        <v>10</v>
      </c>
      <c r="AP48" s="182">
        <f>SUM(AP43:AP45)</f>
        <v>12</v>
      </c>
      <c r="AQ48" s="183">
        <f>AP48</f>
        <v>12</v>
      </c>
      <c r="AR48" s="183">
        <f>RANK(AQ48,$AQ$41:$AQ$62)</f>
        <v>3</v>
      </c>
      <c r="AS48" s="182">
        <f>SUM(AS43:AS45)</f>
        <v>3</v>
      </c>
      <c r="AT48" s="182">
        <f>SUM(AT43:AT45)</f>
        <v>7</v>
      </c>
      <c r="AU48" s="182">
        <f>SUM(AU43:AU45)</f>
        <v>0</v>
      </c>
      <c r="AV48" s="182">
        <f>SUM(AV43:AV45)</f>
        <v>16</v>
      </c>
      <c r="AW48" s="182">
        <f>SUM(AW43:AW45)</f>
        <v>22</v>
      </c>
      <c r="AX48" s="379">
        <f>IF(AY48=100,"MAX",AY48)</f>
        <v>0.7272727272727273</v>
      </c>
      <c r="AY48" s="170">
        <f>IF(ISERROR(AV48/AW48),100,(AV48/AW48))</f>
        <v>0.7272727272727273</v>
      </c>
      <c r="AZ48" s="185">
        <f>AY48</f>
        <v>0.7272727272727273</v>
      </c>
      <c r="BA48" s="182">
        <f>RANK(AZ48,$AZ$41:$AZ$62)</f>
        <v>2</v>
      </c>
      <c r="BB48" s="182">
        <f>SUM(BB43:BB45)</f>
        <v>777</v>
      </c>
      <c r="BC48" s="182">
        <f>SUM(BC43:BC45)</f>
        <v>826</v>
      </c>
      <c r="BD48" s="184">
        <f>IF(ISERROR(BB48/BC48),0,(BB48/BC48))</f>
        <v>0.940677966101695</v>
      </c>
      <c r="BE48" s="12">
        <f>BD48</f>
        <v>0.940677966101695</v>
      </c>
      <c r="BF48" s="6">
        <f>RANK(BD48,$BE$38:$BE$62)</f>
        <v>2</v>
      </c>
      <c r="BI48" s="225"/>
      <c r="BJ48" s="140"/>
      <c r="BK48" s="138"/>
      <c r="BL48" s="138"/>
    </row>
    <row r="49" spans="1:64" s="11" customFormat="1" ht="12" customHeight="1">
      <c r="A49" s="444">
        <f>RANK(AN55,$AN$38:$AN$62,1)+4</f>
        <v>6</v>
      </c>
      <c r="B49" s="427" t="str">
        <f>W34</f>
        <v>白鷗大</v>
      </c>
      <c r="C49" s="206"/>
      <c r="D49" s="205"/>
      <c r="E49" s="186"/>
      <c r="F49" s="364"/>
      <c r="G49" s="187"/>
      <c r="H49" s="364"/>
      <c r="I49" s="187"/>
      <c r="J49" s="188"/>
      <c r="K49" s="188"/>
      <c r="L49" s="187"/>
      <c r="M49" s="187"/>
      <c r="N49" s="186"/>
      <c r="O49" s="364"/>
      <c r="P49" s="187"/>
      <c r="Q49" s="364"/>
      <c r="R49" s="187"/>
      <c r="S49" s="188"/>
      <c r="T49" s="187"/>
      <c r="U49" s="187"/>
      <c r="V49" s="187"/>
      <c r="W49" s="458"/>
      <c r="X49" s="449"/>
      <c r="Y49" s="449"/>
      <c r="Z49" s="449"/>
      <c r="AA49" s="449"/>
      <c r="AB49" s="450"/>
      <c r="AC49" s="187"/>
      <c r="AD49" s="187"/>
      <c r="AE49" s="187"/>
      <c r="AF49" s="190"/>
      <c r="AG49" s="364"/>
      <c r="AH49" s="187"/>
      <c r="AI49" s="364"/>
      <c r="AJ49" s="187"/>
      <c r="AK49" s="187"/>
      <c r="AL49" s="207"/>
      <c r="AM49" s="192"/>
      <c r="AN49" s="167"/>
      <c r="AO49" s="193"/>
      <c r="AP49" s="193"/>
      <c r="AQ49" s="137"/>
      <c r="AR49" s="137"/>
      <c r="AS49" s="156"/>
      <c r="AT49" s="193"/>
      <c r="AU49" s="134"/>
      <c r="AV49" s="134"/>
      <c r="AW49" s="193"/>
      <c r="AX49" s="194"/>
      <c r="AY49" s="194"/>
      <c r="AZ49" s="195"/>
      <c r="BA49" s="195"/>
      <c r="BB49" s="193"/>
      <c r="BC49" s="193"/>
      <c r="BD49" s="196"/>
      <c r="BE49" s="12"/>
      <c r="BF49" s="12"/>
      <c r="BG49" s="10"/>
      <c r="BH49" s="74"/>
      <c r="BI49" s="225"/>
      <c r="BJ49" s="140"/>
      <c r="BK49" s="138"/>
      <c r="BL49" s="138"/>
    </row>
    <row r="50" spans="1:59" ht="19.5" customHeight="1">
      <c r="A50" s="445"/>
      <c r="B50" s="428"/>
      <c r="C50" s="91">
        <f>IF(F55&gt;H55,1,0)</f>
        <v>0</v>
      </c>
      <c r="D50" s="198">
        <f>IF(F50&gt;H50,1,0)</f>
        <v>0</v>
      </c>
      <c r="E50" s="393" t="str">
        <f>IF(F55&gt;=3,"○",IF(H55&gt;=3,"●",""))</f>
        <v>●</v>
      </c>
      <c r="F50" s="365">
        <f>IF(AND(Z36=0,X36=0),"",Z36)</f>
        <v>22</v>
      </c>
      <c r="G50" s="161" t="s">
        <v>44</v>
      </c>
      <c r="H50" s="368">
        <f>IF(AND(X36=0,Z36=0),"",X36)</f>
        <v>25</v>
      </c>
      <c r="I50" s="161">
        <f>IF(H50&gt;F50,1,0)</f>
        <v>1</v>
      </c>
      <c r="J50" s="159"/>
      <c r="K50" s="159">
        <f>IF(F55&gt;=H55,0,1)</f>
        <v>1</v>
      </c>
      <c r="L50" s="91">
        <f>IF(O55&gt;Q55,1,0)</f>
        <v>1</v>
      </c>
      <c r="M50" s="161">
        <f>IF(O50&gt;Q50,1,0)</f>
        <v>0</v>
      </c>
      <c r="N50" s="393" t="str">
        <f>IF(O55&gt;=3,"○",IF(Q55&gt;=3,"●",""))</f>
        <v>○</v>
      </c>
      <c r="O50" s="365">
        <f>IF(AND(Z43=0,X43=0),"",Z43)</f>
        <v>26</v>
      </c>
      <c r="P50" s="161" t="s">
        <v>44</v>
      </c>
      <c r="Q50" s="368">
        <f>IF(AND(X43=0,Z43=0),"",X43)</f>
        <v>28</v>
      </c>
      <c r="R50" s="161">
        <f>IF(Q50&gt;O50,1,0)</f>
        <v>1</v>
      </c>
      <c r="S50" s="159"/>
      <c r="T50" s="159">
        <f>IF(O55&gt;=Q55,0,1)</f>
        <v>0</v>
      </c>
      <c r="U50" s="161"/>
      <c r="V50" s="161"/>
      <c r="W50" s="451"/>
      <c r="X50" s="452"/>
      <c r="Y50" s="452"/>
      <c r="Z50" s="452"/>
      <c r="AA50" s="452"/>
      <c r="AB50" s="453"/>
      <c r="AC50" s="161"/>
      <c r="AD50" s="91">
        <f>IF(AG55&gt;AI55,1,0)</f>
        <v>1</v>
      </c>
      <c r="AE50" s="161">
        <f>IF(AG50&gt;AI50,1,0)</f>
        <v>0</v>
      </c>
      <c r="AF50" s="393" t="str">
        <f>IF(AG55&gt;=3,"○",IF(AI55&gt;=3,"●",""))</f>
        <v>○</v>
      </c>
      <c r="AG50" s="365">
        <f>+'決勝入力 '!E18</f>
        <v>23</v>
      </c>
      <c r="AH50" s="161" t="s">
        <v>44</v>
      </c>
      <c r="AI50" s="368">
        <f>+'決勝入力 '!I18</f>
        <v>25</v>
      </c>
      <c r="AJ50" s="161">
        <f>IF(AI50&gt;AG50,1,0)</f>
        <v>1</v>
      </c>
      <c r="AK50" s="161"/>
      <c r="AL50" s="165">
        <f>IF(AG55&gt;=AI55,0,1)</f>
        <v>0</v>
      </c>
      <c r="AM50" s="166" t="s">
        <v>16</v>
      </c>
      <c r="AN50" s="167"/>
      <c r="AO50" s="168">
        <f>'１次予測'!D11</f>
        <v>7</v>
      </c>
      <c r="AP50" s="168">
        <f>'1次星取'!BY56</f>
        <v>10</v>
      </c>
      <c r="AQ50" s="168"/>
      <c r="AR50" s="168"/>
      <c r="AS50" s="168">
        <v>2</v>
      </c>
      <c r="AT50" s="168">
        <v>5</v>
      </c>
      <c r="AU50" s="168">
        <f>'１次予測'!H11</f>
        <v>0</v>
      </c>
      <c r="AV50" s="168">
        <v>6</v>
      </c>
      <c r="AW50" s="168">
        <v>17</v>
      </c>
      <c r="AX50" s="332">
        <f>IF(AY50=100,"MAX",AY50)</f>
        <v>0.35294117647058826</v>
      </c>
      <c r="AY50" s="170">
        <f>IF(ISERROR(AV50/AW50),100,(AV50/AW50))</f>
        <v>0.35294117647058826</v>
      </c>
      <c r="AZ50" s="161"/>
      <c r="BA50" s="161"/>
      <c r="BB50" s="168">
        <v>413</v>
      </c>
      <c r="BC50" s="168">
        <v>531</v>
      </c>
      <c r="BD50" s="170">
        <f>IF(ISERROR(BB50/BC50),0,(BB50/BC50))</f>
        <v>0.7777777777777778</v>
      </c>
      <c r="BE50" s="5"/>
      <c r="BF50" s="5"/>
      <c r="BG50" s="6"/>
    </row>
    <row r="51" spans="1:59" ht="18" customHeight="1">
      <c r="A51" s="445"/>
      <c r="B51" s="428"/>
      <c r="C51" s="97">
        <f>IF(C50=1,0,IF(G55="棄",1,0))</f>
        <v>0</v>
      </c>
      <c r="D51" s="198">
        <f>IF(F51&gt;H51,1,0)</f>
        <v>0</v>
      </c>
      <c r="E51" s="393"/>
      <c r="F51" s="365">
        <f>IF(AND(Z37=0,X37=0),"",Z37)</f>
        <v>18</v>
      </c>
      <c r="G51" s="161" t="s">
        <v>44</v>
      </c>
      <c r="H51" s="368">
        <f>IF(AND(X37=0,Z37=0),"",X37)</f>
        <v>25</v>
      </c>
      <c r="I51" s="161">
        <f>IF(H51&gt;F51,1,0)</f>
        <v>1</v>
      </c>
      <c r="J51" s="159"/>
      <c r="K51" s="159"/>
      <c r="L51" s="97">
        <f>IF(L50=1,0,IF(P55="棄",1,0))</f>
        <v>0</v>
      </c>
      <c r="M51" s="161">
        <f>IF(O51&gt;Q51,1,0)</f>
        <v>0</v>
      </c>
      <c r="N51" s="393"/>
      <c r="O51" s="365">
        <f>IF(AND(Z44=0,X44=0),"",Z44)</f>
        <v>19</v>
      </c>
      <c r="P51" s="161" t="s">
        <v>44</v>
      </c>
      <c r="Q51" s="368">
        <f>IF(AND(X44=0,Z44=0),"",X44)</f>
        <v>25</v>
      </c>
      <c r="R51" s="161">
        <f>IF(Q51&gt;O51,1,0)</f>
        <v>1</v>
      </c>
      <c r="S51" s="159"/>
      <c r="T51" s="159"/>
      <c r="U51" s="161"/>
      <c r="V51" s="161"/>
      <c r="W51" s="451"/>
      <c r="X51" s="452"/>
      <c r="Y51" s="452"/>
      <c r="Z51" s="452"/>
      <c r="AA51" s="452"/>
      <c r="AB51" s="453"/>
      <c r="AC51" s="161"/>
      <c r="AD51" s="97">
        <f>IF(AD50=1,0,IF(AH55="棄",1,0))</f>
        <v>0</v>
      </c>
      <c r="AE51" s="161">
        <f>IF(AG51&gt;AI51,1,0)</f>
        <v>1</v>
      </c>
      <c r="AF51" s="393"/>
      <c r="AG51" s="365">
        <f>+'決勝入力 '!E19</f>
        <v>25</v>
      </c>
      <c r="AH51" s="161" t="s">
        <v>44</v>
      </c>
      <c r="AI51" s="368">
        <f>+'決勝入力 '!I19</f>
        <v>14</v>
      </c>
      <c r="AJ51" s="161">
        <f>IF(AI51&gt;AG51,1,0)</f>
        <v>0</v>
      </c>
      <c r="AK51" s="161"/>
      <c r="AL51" s="198"/>
      <c r="AM51" s="166"/>
      <c r="AN51" s="167"/>
      <c r="AO51" s="156"/>
      <c r="AP51" s="156"/>
      <c r="AQ51" s="118"/>
      <c r="AR51" s="118"/>
      <c r="AS51" s="156"/>
      <c r="AT51" s="156"/>
      <c r="AU51" s="125"/>
      <c r="AV51" s="125"/>
      <c r="AW51" s="156"/>
      <c r="AX51" s="170"/>
      <c r="AY51" s="170"/>
      <c r="AZ51" s="171"/>
      <c r="BA51" s="171"/>
      <c r="BB51" s="156"/>
      <c r="BC51" s="156"/>
      <c r="BD51" s="172"/>
      <c r="BE51" s="12"/>
      <c r="BF51" s="12"/>
      <c r="BG51" s="6"/>
    </row>
    <row r="52" spans="1:59" ht="19.5" customHeight="1">
      <c r="A52" s="445"/>
      <c r="B52" s="428"/>
      <c r="C52" s="199">
        <f>SUM(F50:F54)</f>
        <v>61</v>
      </c>
      <c r="D52" s="198">
        <f>IF(F52&gt;H52,1,0)</f>
        <v>0</v>
      </c>
      <c r="E52" s="393"/>
      <c r="F52" s="365">
        <f>IF(AND(Z38=0,X38=0),"",Z38)</f>
        <v>21</v>
      </c>
      <c r="G52" s="161" t="s">
        <v>44</v>
      </c>
      <c r="H52" s="368">
        <f>IF(AND(X38=0,Z38=0),"",X38)</f>
        <v>25</v>
      </c>
      <c r="I52" s="161">
        <f>IF(H52&gt;F52,1,0)</f>
        <v>1</v>
      </c>
      <c r="J52" s="159"/>
      <c r="K52" s="159">
        <f>SUM(H50:H54)</f>
        <v>75</v>
      </c>
      <c r="L52" s="200">
        <f>SUM(O50:O54)</f>
        <v>111</v>
      </c>
      <c r="M52" s="161">
        <f>IF(O52&gt;Q52,1,0)</f>
        <v>1</v>
      </c>
      <c r="N52" s="393"/>
      <c r="O52" s="365">
        <f>IF(AND(Z45=0,X45=0),"",Z45)</f>
        <v>26</v>
      </c>
      <c r="P52" s="161" t="s">
        <v>44</v>
      </c>
      <c r="Q52" s="368">
        <f>IF(AND(X45=0,Z45=0),"",X45)</f>
        <v>24</v>
      </c>
      <c r="R52" s="161">
        <f>IF(Q52&gt;O52,1,0)</f>
        <v>0</v>
      </c>
      <c r="S52" s="159"/>
      <c r="T52" s="159">
        <f>SUM(Q50:Q54)</f>
        <v>102</v>
      </c>
      <c r="U52" s="161"/>
      <c r="V52" s="161"/>
      <c r="W52" s="451"/>
      <c r="X52" s="452"/>
      <c r="Y52" s="452"/>
      <c r="Z52" s="452"/>
      <c r="AA52" s="452"/>
      <c r="AB52" s="453"/>
      <c r="AC52" s="161"/>
      <c r="AD52" s="200">
        <f>SUM(AG50:AG54)</f>
        <v>98</v>
      </c>
      <c r="AE52" s="161">
        <f>IF(AG52&gt;AI52,1,0)</f>
        <v>1</v>
      </c>
      <c r="AF52" s="393"/>
      <c r="AG52" s="365">
        <f>+'決勝入力 '!E20</f>
        <v>25</v>
      </c>
      <c r="AH52" s="161" t="s">
        <v>44</v>
      </c>
      <c r="AI52" s="368">
        <f>+'決勝入力 '!I20</f>
        <v>18</v>
      </c>
      <c r="AJ52" s="161">
        <f>IF(AI52&gt;AG52,1,0)</f>
        <v>0</v>
      </c>
      <c r="AK52" s="161"/>
      <c r="AL52" s="198">
        <f>SUM(AI50:AI54)</f>
        <v>79</v>
      </c>
      <c r="AM52" s="166" t="s">
        <v>18</v>
      </c>
      <c r="AN52" s="167"/>
      <c r="AO52" s="156">
        <f>C54+L54+U54+AD54</f>
        <v>3</v>
      </c>
      <c r="AP52" s="156">
        <f>(AS52*2)+AT52</f>
        <v>5</v>
      </c>
      <c r="AQ52" s="118"/>
      <c r="AR52" s="118"/>
      <c r="AS52" s="156">
        <f>C50+L50+U50+AD50</f>
        <v>2</v>
      </c>
      <c r="AT52" s="156">
        <f>K50+T50+AC50+AL50-AU52</f>
        <v>1</v>
      </c>
      <c r="AU52" s="125">
        <f>C51+L51+AD51</f>
        <v>0</v>
      </c>
      <c r="AV52" s="125">
        <f>F55+O55+X55+AG55</f>
        <v>6</v>
      </c>
      <c r="AW52" s="156">
        <f>H55+Q55+Z55+AI55</f>
        <v>6</v>
      </c>
      <c r="AX52" s="332">
        <f>IF(AY52=100,"MAX",AY52)</f>
        <v>1</v>
      </c>
      <c r="AY52" s="170">
        <f>IF(ISERROR(AV52/AW52),100,(AV52/AW52))</f>
        <v>1</v>
      </c>
      <c r="AZ52" s="171"/>
      <c r="BA52" s="171"/>
      <c r="BB52" s="156">
        <f>C52+L52+U52+AD52</f>
        <v>270</v>
      </c>
      <c r="BC52" s="156">
        <f>K52+T52+AC52+AL52</f>
        <v>256</v>
      </c>
      <c r="BD52" s="170">
        <f>IF(ISERROR(BB52/BC52),0,(BB52/BC52))</f>
        <v>1.0546875</v>
      </c>
      <c r="BE52" s="12"/>
      <c r="BF52" s="12"/>
      <c r="BG52" s="6">
        <f>RANK(BD52,$BD$38:$BD$62)</f>
        <v>2</v>
      </c>
    </row>
    <row r="53" spans="1:59" ht="18" customHeight="1">
      <c r="A53" s="445"/>
      <c r="B53" s="428"/>
      <c r="C53" s="202"/>
      <c r="D53" s="198">
        <f>IF(F53&gt;H53,1,0)</f>
        <v>0</v>
      </c>
      <c r="E53" s="393"/>
      <c r="F53" s="365">
        <f>IF(AND(Z39=0,X39=0),"",Z39)</f>
      </c>
      <c r="G53" s="161" t="s">
        <v>44</v>
      </c>
      <c r="H53" s="368">
        <f>IF(AND(X39=0,Z39=0),"",X39)</f>
      </c>
      <c r="I53" s="161">
        <f>IF(H53&gt;F53,1,0)</f>
        <v>0</v>
      </c>
      <c r="J53" s="159"/>
      <c r="K53" s="159"/>
      <c r="L53" s="169"/>
      <c r="M53" s="161">
        <f>IF(O53&gt;Q53,1,0)</f>
        <v>1</v>
      </c>
      <c r="N53" s="393"/>
      <c r="O53" s="365">
        <f>IF(AND(Z46=0,X46=0),"",Z46)</f>
        <v>25</v>
      </c>
      <c r="P53" s="161" t="s">
        <v>44</v>
      </c>
      <c r="Q53" s="368">
        <f>IF(AND(X46=0,Z46=0),"",X46)</f>
        <v>14</v>
      </c>
      <c r="R53" s="161">
        <f>IF(Q53&gt;O53,1,0)</f>
        <v>0</v>
      </c>
      <c r="S53" s="159"/>
      <c r="T53" s="159"/>
      <c r="U53" s="161"/>
      <c r="V53" s="161"/>
      <c r="W53" s="451"/>
      <c r="X53" s="452"/>
      <c r="Y53" s="452"/>
      <c r="Z53" s="452"/>
      <c r="AA53" s="452"/>
      <c r="AB53" s="453"/>
      <c r="AC53" s="161"/>
      <c r="AD53" s="169"/>
      <c r="AE53" s="161">
        <f>IF(AG53&gt;AI53,1,0)</f>
        <v>1</v>
      </c>
      <c r="AF53" s="393"/>
      <c r="AG53" s="365">
        <f>+'決勝入力 '!E21</f>
        <v>25</v>
      </c>
      <c r="AH53" s="161" t="s">
        <v>44</v>
      </c>
      <c r="AI53" s="368">
        <f>+'決勝入力 '!I21</f>
        <v>22</v>
      </c>
      <c r="AJ53" s="161">
        <f>IF(AI53&gt;AG53,1,0)</f>
        <v>0</v>
      </c>
      <c r="AK53" s="161"/>
      <c r="AL53" s="198"/>
      <c r="AM53" s="166"/>
      <c r="AN53" s="167"/>
      <c r="AO53" s="156"/>
      <c r="AP53" s="156"/>
      <c r="AQ53" s="118"/>
      <c r="AR53" s="118"/>
      <c r="AS53" s="156"/>
      <c r="AT53" s="156"/>
      <c r="AU53" s="125"/>
      <c r="AV53" s="125"/>
      <c r="AW53" s="156"/>
      <c r="AX53" s="170"/>
      <c r="AY53" s="170"/>
      <c r="AZ53" s="171"/>
      <c r="BA53" s="171"/>
      <c r="BB53" s="156"/>
      <c r="BC53" s="156"/>
      <c r="BD53" s="172"/>
      <c r="BE53" s="12"/>
      <c r="BF53" s="12"/>
      <c r="BG53" s="6"/>
    </row>
    <row r="54" spans="1:59" ht="18" customHeight="1">
      <c r="A54" s="445"/>
      <c r="B54" s="428"/>
      <c r="C54" s="202">
        <f>IF(F55=H55,0,1)</f>
        <v>1</v>
      </c>
      <c r="D54" s="198">
        <f>IF(F54&gt;H54,1,0)</f>
        <v>0</v>
      </c>
      <c r="E54" s="393"/>
      <c r="F54" s="365">
        <f>IF(AND(Z40=0,X40=0),"",Z40)</f>
      </c>
      <c r="G54" s="161" t="s">
        <v>44</v>
      </c>
      <c r="H54" s="368">
        <f>IF(AND(X40=0,Z40=0),"",X40)</f>
      </c>
      <c r="I54" s="161">
        <f>IF(H54&gt;F54,1,0)</f>
        <v>0</v>
      </c>
      <c r="J54" s="159"/>
      <c r="K54" s="159"/>
      <c r="L54" s="169">
        <f>IF(O55=Q55,0,1)</f>
        <v>1</v>
      </c>
      <c r="M54" s="161">
        <f>IF(O54&gt;Q54,1,0)</f>
        <v>1</v>
      </c>
      <c r="N54" s="393"/>
      <c r="O54" s="365">
        <f>IF(AND(Z47=0,X47=0),"",Z47)</f>
        <v>15</v>
      </c>
      <c r="P54" s="161" t="s">
        <v>44</v>
      </c>
      <c r="Q54" s="368">
        <f>IF(AND(X47=0,Z47=0),"",X47)</f>
        <v>11</v>
      </c>
      <c r="R54" s="161">
        <f>IF(Q54&gt;O54,1,0)</f>
        <v>0</v>
      </c>
      <c r="S54" s="159"/>
      <c r="T54" s="159"/>
      <c r="U54" s="161"/>
      <c r="V54" s="161"/>
      <c r="W54" s="451"/>
      <c r="X54" s="452"/>
      <c r="Y54" s="452"/>
      <c r="Z54" s="452"/>
      <c r="AA54" s="452"/>
      <c r="AB54" s="453"/>
      <c r="AC54" s="161"/>
      <c r="AD54" s="169">
        <f>IF(AG55=AI55,0,1)</f>
        <v>1</v>
      </c>
      <c r="AE54" s="161">
        <f>IF(AG54&gt;AI54,1,0)</f>
        <v>0</v>
      </c>
      <c r="AF54" s="393"/>
      <c r="AG54" s="365">
        <f>+'決勝入力 '!E22</f>
      </c>
      <c r="AH54" s="161" t="s">
        <v>44</v>
      </c>
      <c r="AI54" s="368">
        <f>+'決勝入力 '!I22</f>
      </c>
      <c r="AJ54" s="161">
        <f>IF(AI54&gt;AG54,1,0)</f>
        <v>0</v>
      </c>
      <c r="AK54" s="161"/>
      <c r="AL54" s="198"/>
      <c r="AM54" s="166"/>
      <c r="AN54" s="167"/>
      <c r="AO54" s="156"/>
      <c r="AP54" s="156"/>
      <c r="AQ54" s="118"/>
      <c r="AR54" s="118"/>
      <c r="AS54" s="156"/>
      <c r="AT54" s="156"/>
      <c r="AU54" s="125"/>
      <c r="AV54" s="125"/>
      <c r="AW54" s="156"/>
      <c r="AX54" s="170"/>
      <c r="AY54" s="170"/>
      <c r="AZ54" s="171"/>
      <c r="BA54" s="171"/>
      <c r="BB54" s="156"/>
      <c r="BC54" s="156"/>
      <c r="BD54" s="172"/>
      <c r="BE54" s="12"/>
      <c r="BF54" s="12"/>
      <c r="BG54" s="6"/>
    </row>
    <row r="55" spans="1:64" s="11" customFormat="1" ht="19.5" customHeight="1">
      <c r="A55" s="446"/>
      <c r="B55" s="429"/>
      <c r="C55" s="206"/>
      <c r="D55" s="205"/>
      <c r="E55" s="169"/>
      <c r="F55" s="175">
        <f>SUM(D50:D54)</f>
        <v>0</v>
      </c>
      <c r="G55" s="175" t="str">
        <f>Y41</f>
        <v>-</v>
      </c>
      <c r="H55" s="175">
        <f>SUM(I50:I54)</f>
        <v>3</v>
      </c>
      <c r="I55" s="175"/>
      <c r="J55" s="176"/>
      <c r="K55" s="176"/>
      <c r="L55" s="178"/>
      <c r="M55" s="175"/>
      <c r="N55" s="177"/>
      <c r="O55" s="175">
        <f>SUM(M50:M54)</f>
        <v>3</v>
      </c>
      <c r="P55" s="175" t="str">
        <f>Y48</f>
        <v>-</v>
      </c>
      <c r="Q55" s="175">
        <f>SUM(R50:R54)</f>
        <v>2</v>
      </c>
      <c r="R55" s="161"/>
      <c r="S55" s="159"/>
      <c r="T55" s="159"/>
      <c r="U55" s="161"/>
      <c r="V55" s="161"/>
      <c r="W55" s="454"/>
      <c r="X55" s="455"/>
      <c r="Y55" s="455"/>
      <c r="Z55" s="455"/>
      <c r="AA55" s="455"/>
      <c r="AB55" s="456"/>
      <c r="AC55" s="161"/>
      <c r="AD55" s="169"/>
      <c r="AE55" s="201"/>
      <c r="AF55" s="161"/>
      <c r="AG55" s="175">
        <f>SUM(AE50:AE54)</f>
        <v>3</v>
      </c>
      <c r="AH55" s="175" t="s">
        <v>21</v>
      </c>
      <c r="AI55" s="175">
        <f>SUM(AJ50:AJ54)</f>
        <v>1</v>
      </c>
      <c r="AJ55" s="161"/>
      <c r="AK55" s="161"/>
      <c r="AL55" s="205"/>
      <c r="AM55" s="180" t="s">
        <v>43</v>
      </c>
      <c r="AN55" s="181">
        <f>AR55*100+BA55*10+BF55</f>
        <v>133</v>
      </c>
      <c r="AO55" s="182">
        <f>SUM(AO50:AO52)</f>
        <v>10</v>
      </c>
      <c r="AP55" s="182">
        <f>SUM(AP50:AP52)</f>
        <v>15</v>
      </c>
      <c r="AQ55" s="183">
        <f>AP55</f>
        <v>15</v>
      </c>
      <c r="AR55" s="183">
        <f>RANK(AQ55,$AQ$41:$AQ$62)</f>
        <v>1</v>
      </c>
      <c r="AS55" s="182">
        <f>SUM(AS50:AS52)</f>
        <v>4</v>
      </c>
      <c r="AT55" s="182">
        <f>SUM(AT50:AT52)</f>
        <v>6</v>
      </c>
      <c r="AU55" s="182">
        <f>SUM(AU50:AU52)</f>
        <v>0</v>
      </c>
      <c r="AV55" s="182">
        <f>SUM(AV50:AV52)</f>
        <v>12</v>
      </c>
      <c r="AW55" s="182">
        <f>SUM(AW50:AW52)</f>
        <v>23</v>
      </c>
      <c r="AX55" s="379">
        <f>IF(AY55=100,"MAX",AY55)</f>
        <v>0.5217391304347826</v>
      </c>
      <c r="AY55" s="170">
        <f>IF(ISERROR(AV55/AW55),100,(AV55/AW55))</f>
        <v>0.5217391304347826</v>
      </c>
      <c r="AZ55" s="185">
        <f>AY55</f>
        <v>0.5217391304347826</v>
      </c>
      <c r="BA55" s="182">
        <f>RANK(AZ55,$AZ$41:$AZ$62)</f>
        <v>3</v>
      </c>
      <c r="BB55" s="182">
        <f>SUM(BB50:BB52)</f>
        <v>683</v>
      </c>
      <c r="BC55" s="182">
        <f>SUM(BC50:BC52)</f>
        <v>787</v>
      </c>
      <c r="BD55" s="184">
        <f>IF(ISERROR(BB55/BC55),0,(BB55/BC55))</f>
        <v>0.8678526048284625</v>
      </c>
      <c r="BE55" s="12">
        <f>BD55</f>
        <v>0.8678526048284625</v>
      </c>
      <c r="BF55" s="6">
        <f>RANK(BD55,$BE$38:$BE$62)</f>
        <v>3</v>
      </c>
      <c r="BI55" s="225"/>
      <c r="BJ55" s="140"/>
      <c r="BK55" s="138"/>
      <c r="BL55" s="138"/>
    </row>
    <row r="56" spans="1:64" s="11" customFormat="1" ht="12" customHeight="1">
      <c r="A56" s="444">
        <f>RANK(AN62,$AN$38:$AN$62,1)+4</f>
        <v>8</v>
      </c>
      <c r="B56" s="427" t="str">
        <f>AF34</f>
        <v>立教大</v>
      </c>
      <c r="C56" s="206"/>
      <c r="D56" s="205"/>
      <c r="E56" s="186"/>
      <c r="F56" s="364"/>
      <c r="G56" s="187"/>
      <c r="H56" s="364"/>
      <c r="I56" s="187"/>
      <c r="J56" s="188"/>
      <c r="K56" s="188"/>
      <c r="L56" s="187"/>
      <c r="M56" s="187"/>
      <c r="N56" s="189"/>
      <c r="O56" s="364"/>
      <c r="P56" s="137"/>
      <c r="Q56" s="364"/>
      <c r="R56" s="187"/>
      <c r="S56" s="188"/>
      <c r="T56" s="187"/>
      <c r="U56" s="187"/>
      <c r="V56" s="187"/>
      <c r="W56" s="187"/>
      <c r="X56" s="364"/>
      <c r="Y56" s="187"/>
      <c r="Z56" s="364"/>
      <c r="AA56" s="187"/>
      <c r="AB56" s="187"/>
      <c r="AC56" s="187"/>
      <c r="AD56" s="187"/>
      <c r="AE56" s="190"/>
      <c r="AF56" s="448"/>
      <c r="AG56" s="449"/>
      <c r="AH56" s="449"/>
      <c r="AI56" s="449"/>
      <c r="AJ56" s="449"/>
      <c r="AK56" s="450"/>
      <c r="AL56" s="207"/>
      <c r="AM56" s="167"/>
      <c r="AN56" s="167"/>
      <c r="AO56" s="193"/>
      <c r="AP56" s="193"/>
      <c r="AQ56" s="137"/>
      <c r="AR56" s="137"/>
      <c r="AS56" s="156"/>
      <c r="AT56" s="193"/>
      <c r="AU56" s="134"/>
      <c r="AV56" s="134"/>
      <c r="AW56" s="193"/>
      <c r="AX56" s="194"/>
      <c r="AY56" s="194"/>
      <c r="AZ56" s="195"/>
      <c r="BA56" s="195"/>
      <c r="BB56" s="193"/>
      <c r="BC56" s="193"/>
      <c r="BD56" s="196"/>
      <c r="BE56" s="12"/>
      <c r="BF56" s="12"/>
      <c r="BG56" s="10"/>
      <c r="BH56" s="74"/>
      <c r="BI56" s="225"/>
      <c r="BJ56" s="140"/>
      <c r="BK56" s="138"/>
      <c r="BL56" s="138"/>
    </row>
    <row r="57" spans="1:59" ht="19.5" customHeight="1">
      <c r="A57" s="445"/>
      <c r="B57" s="428"/>
      <c r="C57" s="91">
        <f>IF(F62&gt;H62,1,0)</f>
        <v>0</v>
      </c>
      <c r="D57" s="197">
        <f>IF(F57&gt;H57,1,0)</f>
        <v>0</v>
      </c>
      <c r="E57" s="393" t="str">
        <f>IF(F62&gt;=3,"○",IF(H62&gt;=3,"●",""))</f>
        <v>●</v>
      </c>
      <c r="F57" s="365">
        <f>IF(AND(AI36=0,AG36=0),"",AI36)</f>
        <v>12</v>
      </c>
      <c r="G57" s="161" t="s">
        <v>44</v>
      </c>
      <c r="H57" s="368">
        <f>IF(AND(AI36=0,AG36=0),"",AG36)</f>
        <v>25</v>
      </c>
      <c r="I57" s="161">
        <f>IF(H57&gt;F57,1,0)</f>
        <v>1</v>
      </c>
      <c r="J57" s="159"/>
      <c r="K57" s="159">
        <f>IF(F62&gt;=H62,0,1)</f>
        <v>1</v>
      </c>
      <c r="L57" s="91">
        <f>IF(O62&gt;Q62,1,0)</f>
        <v>0</v>
      </c>
      <c r="M57" s="161">
        <f>IF(O57&gt;Q57,1,0)</f>
        <v>0</v>
      </c>
      <c r="N57" s="393" t="str">
        <f>IF(O62&gt;=3,"○",IF(Q62&gt;=3,"●",""))</f>
        <v>●</v>
      </c>
      <c r="O57" s="365">
        <f>IF(AND(AG43=0,AI43=0),"",AI43)</f>
        <v>17</v>
      </c>
      <c r="P57" s="161" t="s">
        <v>44</v>
      </c>
      <c r="Q57" s="368">
        <f>IF(AND(AG43=0,AI43=0),"",AG43)</f>
        <v>25</v>
      </c>
      <c r="R57" s="161">
        <f>IF(Q57&gt;O57,1,0)</f>
        <v>1</v>
      </c>
      <c r="S57" s="159"/>
      <c r="T57" s="159">
        <f>IF(O62&gt;=Q62,0,1)</f>
        <v>1</v>
      </c>
      <c r="U57" s="91">
        <f>IF(X62&gt;Z62,1,0)</f>
        <v>0</v>
      </c>
      <c r="V57" s="161">
        <f>IF(X57&gt;Z57,1,0)</f>
        <v>1</v>
      </c>
      <c r="W57" s="393" t="str">
        <f>IF(X62&gt;=3,"○",IF(Z62&gt;=3,"●",""))</f>
        <v>●</v>
      </c>
      <c r="X57" s="365">
        <f>IF(AND(AG50=0,AI50=0),"",AI50)</f>
        <v>25</v>
      </c>
      <c r="Y57" s="161" t="s">
        <v>44</v>
      </c>
      <c r="Z57" s="368">
        <f>IF(AND(AG50=0,AI50=0),"",AG50)</f>
        <v>23</v>
      </c>
      <c r="AA57" s="161">
        <f>IF(Z57&gt;X57,1,0)</f>
        <v>0</v>
      </c>
      <c r="AB57" s="159"/>
      <c r="AC57" s="159">
        <f>IF(X62&gt;=Z62,0,1)</f>
        <v>1</v>
      </c>
      <c r="AD57" s="161"/>
      <c r="AE57" s="161"/>
      <c r="AF57" s="451"/>
      <c r="AG57" s="452"/>
      <c r="AH57" s="452"/>
      <c r="AI57" s="452"/>
      <c r="AJ57" s="452"/>
      <c r="AK57" s="453"/>
      <c r="AL57" s="158"/>
      <c r="AM57" s="167" t="s">
        <v>16</v>
      </c>
      <c r="AN57" s="167"/>
      <c r="AO57" s="168">
        <f>'１次予測'!D12</f>
        <v>7</v>
      </c>
      <c r="AP57" s="168">
        <f>'1次星取'!BY42</f>
        <v>9</v>
      </c>
      <c r="AQ57" s="168"/>
      <c r="AR57" s="168"/>
      <c r="AS57" s="168">
        <v>0</v>
      </c>
      <c r="AT57" s="168">
        <v>7</v>
      </c>
      <c r="AU57" s="168">
        <f>'１次予測'!H12</f>
        <v>0</v>
      </c>
      <c r="AV57" s="168">
        <v>0</v>
      </c>
      <c r="AW57" s="168">
        <v>21</v>
      </c>
      <c r="AX57" s="332">
        <f>IF(AY57=100,"MAX",AY57)</f>
        <v>0</v>
      </c>
      <c r="AY57" s="170">
        <f>IF(ISERROR(AV57/AW57),100,(AV57/AW57))</f>
        <v>0</v>
      </c>
      <c r="AZ57" s="161"/>
      <c r="BA57" s="161"/>
      <c r="BB57" s="168">
        <v>355</v>
      </c>
      <c r="BC57" s="168">
        <v>526</v>
      </c>
      <c r="BD57" s="170">
        <f>IF(ISERROR(BB57/BC57),0,(BB57/BC57))</f>
        <v>0.6749049429657795</v>
      </c>
      <c r="BE57" s="5"/>
      <c r="BF57" s="5"/>
      <c r="BG57" s="13"/>
    </row>
    <row r="58" spans="1:59" ht="18" customHeight="1">
      <c r="A58" s="445"/>
      <c r="B58" s="428"/>
      <c r="C58" s="97">
        <f>IF(C57=1,0,IF(G62="棄",1,0))</f>
        <v>0</v>
      </c>
      <c r="D58" s="198">
        <f>IF(F58&gt;H58,1,0)</f>
        <v>0</v>
      </c>
      <c r="E58" s="393"/>
      <c r="F58" s="365">
        <f>IF(AND(AI37=0,AG37=0),"",AI37)</f>
        <v>17</v>
      </c>
      <c r="G58" s="161" t="s">
        <v>44</v>
      </c>
      <c r="H58" s="368">
        <f>IF(AND(AI37=0,AG37=0),"",AG37)</f>
        <v>25</v>
      </c>
      <c r="I58" s="161">
        <f>IF(H58&gt;F58,1,0)</f>
        <v>1</v>
      </c>
      <c r="J58" s="159"/>
      <c r="K58" s="159"/>
      <c r="L58" s="97">
        <f>IF(L57=1,0,IF(P62="棄",1,0))</f>
        <v>0</v>
      </c>
      <c r="M58" s="161">
        <f>IF(O58&gt;Q58,1,0)</f>
        <v>0</v>
      </c>
      <c r="N58" s="393"/>
      <c r="O58" s="365">
        <f>IF(AND(AG44=0,AI44=0),"",AI44)</f>
        <v>22</v>
      </c>
      <c r="P58" s="161" t="s">
        <v>44</v>
      </c>
      <c r="Q58" s="368">
        <f>IF(AND(AG44=0,AI44=0),"",AG44)</f>
        <v>25</v>
      </c>
      <c r="R58" s="161">
        <f>IF(Q58&gt;O58,1,0)</f>
        <v>1</v>
      </c>
      <c r="S58" s="159"/>
      <c r="T58" s="161"/>
      <c r="U58" s="97">
        <f>IF(U57=1,0,IF(Y62="棄",1,0))</f>
        <v>0</v>
      </c>
      <c r="V58" s="161">
        <f>IF(X58&gt;Z58,1,0)</f>
        <v>0</v>
      </c>
      <c r="W58" s="393"/>
      <c r="X58" s="365">
        <f>IF(AND(AG51=0,AI51=0),"",AI51)</f>
        <v>14</v>
      </c>
      <c r="Y58" s="161" t="s">
        <v>44</v>
      </c>
      <c r="Z58" s="368">
        <f>IF(AND(AG51=0,AI51=0),"",AG51)</f>
        <v>25</v>
      </c>
      <c r="AA58" s="161">
        <f>IF(Z58&gt;X58,1,0)</f>
        <v>1</v>
      </c>
      <c r="AB58" s="159"/>
      <c r="AC58" s="159"/>
      <c r="AD58" s="161"/>
      <c r="AE58" s="161"/>
      <c r="AF58" s="451"/>
      <c r="AG58" s="452"/>
      <c r="AH58" s="452"/>
      <c r="AI58" s="452"/>
      <c r="AJ58" s="452"/>
      <c r="AK58" s="453"/>
      <c r="AL58" s="158"/>
      <c r="AM58" s="167"/>
      <c r="AN58" s="167"/>
      <c r="AO58" s="156"/>
      <c r="AP58" s="156"/>
      <c r="AQ58" s="118"/>
      <c r="AR58" s="118"/>
      <c r="AS58" s="156"/>
      <c r="AT58" s="156"/>
      <c r="AU58" s="125"/>
      <c r="AV58" s="125"/>
      <c r="AW58" s="156"/>
      <c r="AX58" s="170"/>
      <c r="AY58" s="170"/>
      <c r="AZ58" s="171"/>
      <c r="BA58" s="171"/>
      <c r="BB58" s="156"/>
      <c r="BC58" s="156"/>
      <c r="BD58" s="172"/>
      <c r="BE58" s="12"/>
      <c r="BF58" s="12"/>
      <c r="BG58" s="6"/>
    </row>
    <row r="59" spans="1:59" ht="19.5" customHeight="1">
      <c r="A59" s="445"/>
      <c r="B59" s="428"/>
      <c r="C59" s="199">
        <f>SUM(F57:F61)</f>
        <v>41</v>
      </c>
      <c r="D59" s="198">
        <f>IF(F59&gt;H59,1,0)</f>
        <v>0</v>
      </c>
      <c r="E59" s="393"/>
      <c r="F59" s="365">
        <f>IF(AND(AI38=0,AG38=0),"",AI38)</f>
        <v>12</v>
      </c>
      <c r="G59" s="161" t="s">
        <v>44</v>
      </c>
      <c r="H59" s="368">
        <f>IF(AND(AI38=0,AG38=0),"",AG38)</f>
        <v>25</v>
      </c>
      <c r="I59" s="161">
        <f>IF(H59&gt;F59,1,0)</f>
        <v>1</v>
      </c>
      <c r="J59" s="159"/>
      <c r="K59" s="159">
        <f>SUM(H57:H61)</f>
        <v>75</v>
      </c>
      <c r="L59" s="201">
        <f>SUM(O57:O61)</f>
        <v>53</v>
      </c>
      <c r="M59" s="161">
        <f>IF(O59&gt;Q59,1,0)</f>
        <v>0</v>
      </c>
      <c r="N59" s="393"/>
      <c r="O59" s="365">
        <f>IF(AND(AG45=0,AI45=0),"",AI45)</f>
        <v>14</v>
      </c>
      <c r="P59" s="161" t="s">
        <v>44</v>
      </c>
      <c r="Q59" s="368">
        <f>IF(AND(AG45=0,AI45=0),"",AG45)</f>
        <v>25</v>
      </c>
      <c r="R59" s="161">
        <f>IF(Q59&gt;O59,1,0)</f>
        <v>1</v>
      </c>
      <c r="S59" s="159"/>
      <c r="T59" s="161">
        <f>SUM(Q57:Q61)</f>
        <v>75</v>
      </c>
      <c r="U59" s="200">
        <f>SUM(X57:X61)</f>
        <v>79</v>
      </c>
      <c r="V59" s="161">
        <f>IF(X59&gt;Z59,1,0)</f>
        <v>0</v>
      </c>
      <c r="W59" s="393"/>
      <c r="X59" s="365">
        <f>IF(AND(AG52=0,AI52=0),"",AI52)</f>
        <v>18</v>
      </c>
      <c r="Y59" s="161" t="s">
        <v>44</v>
      </c>
      <c r="Z59" s="368">
        <f>IF(AND(AG52=0,AI52=0),"",AG52)</f>
        <v>25</v>
      </c>
      <c r="AA59" s="161">
        <f>IF(Z59&gt;X59,1,0)</f>
        <v>1</v>
      </c>
      <c r="AB59" s="159"/>
      <c r="AC59" s="159">
        <f>SUM(Z57:Z61)</f>
        <v>98</v>
      </c>
      <c r="AD59" s="161"/>
      <c r="AE59" s="161"/>
      <c r="AF59" s="451"/>
      <c r="AG59" s="452"/>
      <c r="AH59" s="452"/>
      <c r="AI59" s="452"/>
      <c r="AJ59" s="452"/>
      <c r="AK59" s="453"/>
      <c r="AL59" s="158"/>
      <c r="AM59" s="166" t="s">
        <v>18</v>
      </c>
      <c r="AN59" s="167"/>
      <c r="AO59" s="156">
        <f>C61+L61+U61+AD61</f>
        <v>3</v>
      </c>
      <c r="AP59" s="156">
        <f>(AS59*2)+AT59</f>
        <v>3</v>
      </c>
      <c r="AQ59" s="118"/>
      <c r="AR59" s="118"/>
      <c r="AS59" s="156">
        <f>C57+L57+U57+AD57</f>
        <v>0</v>
      </c>
      <c r="AT59" s="156">
        <f>K57+T57+AC57+AL57-AU59</f>
        <v>3</v>
      </c>
      <c r="AU59" s="125">
        <f>C58+L58+U58</f>
        <v>0</v>
      </c>
      <c r="AV59" s="125">
        <f>F62+O62+X62+AG62</f>
        <v>1</v>
      </c>
      <c r="AW59" s="156">
        <f>H62+Q62+Z62+AI62</f>
        <v>9</v>
      </c>
      <c r="AX59" s="332">
        <f>IF(AY59=100,"MAX",AY59)</f>
        <v>0.1111111111111111</v>
      </c>
      <c r="AY59" s="170">
        <f>IF(ISERROR(AV59/AW59),100,(AV59/AW59))</f>
        <v>0.1111111111111111</v>
      </c>
      <c r="AZ59" s="171"/>
      <c r="BA59" s="171"/>
      <c r="BB59" s="156">
        <f>C59+L59+U59+AD59</f>
        <v>173</v>
      </c>
      <c r="BC59" s="156">
        <f>K59+T59+AC59+AL59</f>
        <v>248</v>
      </c>
      <c r="BD59" s="170">
        <f>IF(ISERROR(BB59/BC59),0,(BB59/BC59))</f>
        <v>0.6975806451612904</v>
      </c>
      <c r="BE59" s="12"/>
      <c r="BF59" s="12"/>
      <c r="BG59" s="6">
        <f>RANK(BD59,$BD$38:$BD$62)</f>
        <v>9</v>
      </c>
    </row>
    <row r="60" spans="1:59" ht="18" customHeight="1">
      <c r="A60" s="445"/>
      <c r="B60" s="428"/>
      <c r="C60" s="202"/>
      <c r="D60" s="198">
        <f>IF(F60&gt;H60,1,0)</f>
        <v>0</v>
      </c>
      <c r="E60" s="393"/>
      <c r="F60" s="365">
        <f>IF(AND(AI39=0,AG39=0),"",AI39)</f>
      </c>
      <c r="G60" s="161" t="s">
        <v>44</v>
      </c>
      <c r="H60" s="368">
        <f>IF(AND(AI39=0,AG39=0),"",AG39)</f>
      </c>
      <c r="I60" s="161">
        <f>IF(H60&gt;F60,1,0)</f>
        <v>0</v>
      </c>
      <c r="J60" s="159"/>
      <c r="K60" s="159"/>
      <c r="L60" s="161"/>
      <c r="M60" s="161">
        <f>IF(O60&gt;Q60,1,0)</f>
        <v>0</v>
      </c>
      <c r="N60" s="393"/>
      <c r="O60" s="365">
        <f>IF(AND(AG46=0,AI46=0),"",AI46)</f>
      </c>
      <c r="P60" s="161" t="s">
        <v>44</v>
      </c>
      <c r="Q60" s="368">
        <f>IF(AND(AG46=0,AI46=0),"",AG46)</f>
      </c>
      <c r="R60" s="161">
        <f>IF(Q60&gt;O60,1,0)</f>
        <v>0</v>
      </c>
      <c r="S60" s="159"/>
      <c r="T60" s="161"/>
      <c r="U60" s="169"/>
      <c r="V60" s="161">
        <f>IF(X60&gt;Z60,1,0)</f>
        <v>0</v>
      </c>
      <c r="W60" s="393"/>
      <c r="X60" s="365">
        <f>IF(AND(AG53=0,AI53=0),"",AI53)</f>
        <v>22</v>
      </c>
      <c r="Y60" s="161" t="s">
        <v>44</v>
      </c>
      <c r="Z60" s="368">
        <f>IF(AND(AG53=0,AI53=0),"",AG53)</f>
        <v>25</v>
      </c>
      <c r="AA60" s="161">
        <f>IF(Z60&gt;X60,1,0)</f>
        <v>1</v>
      </c>
      <c r="AB60" s="159"/>
      <c r="AC60" s="159"/>
      <c r="AD60" s="161"/>
      <c r="AE60" s="161"/>
      <c r="AF60" s="451"/>
      <c r="AG60" s="452"/>
      <c r="AH60" s="452"/>
      <c r="AI60" s="452"/>
      <c r="AJ60" s="452"/>
      <c r="AK60" s="453"/>
      <c r="AL60" s="158"/>
      <c r="AM60" s="167"/>
      <c r="AN60" s="167"/>
      <c r="AO60" s="156"/>
      <c r="AP60" s="156"/>
      <c r="AQ60" s="118"/>
      <c r="AR60" s="118"/>
      <c r="AS60" s="156"/>
      <c r="AT60" s="156"/>
      <c r="AU60" s="125"/>
      <c r="AV60" s="125"/>
      <c r="AW60" s="156"/>
      <c r="AX60" s="170"/>
      <c r="AY60" s="170"/>
      <c r="AZ60" s="171"/>
      <c r="BA60" s="171"/>
      <c r="BB60" s="156"/>
      <c r="BC60" s="156"/>
      <c r="BD60" s="172"/>
      <c r="BE60" s="12"/>
      <c r="BF60" s="12"/>
      <c r="BG60" s="6"/>
    </row>
    <row r="61" spans="1:62" ht="18" customHeight="1">
      <c r="A61" s="445"/>
      <c r="B61" s="428"/>
      <c r="C61" s="202">
        <f>IF(F62=H62,0,1)</f>
        <v>1</v>
      </c>
      <c r="D61" s="198">
        <f>IF(F61&gt;H61,1,0)</f>
        <v>0</v>
      </c>
      <c r="E61" s="393"/>
      <c r="F61" s="365">
        <f>IF(AND(AI40=0,AG40=0),"",AI40)</f>
      </c>
      <c r="G61" s="161" t="s">
        <v>44</v>
      </c>
      <c r="H61" s="368">
        <f>IF(AND(AI40=0,AG40=0),"",AG40)</f>
      </c>
      <c r="I61" s="161">
        <f>IF(H61&gt;F61,1,0)</f>
        <v>0</v>
      </c>
      <c r="J61" s="159"/>
      <c r="K61" s="159"/>
      <c r="L61" s="161">
        <f>IF(O62=Q62,0,1)</f>
        <v>1</v>
      </c>
      <c r="M61" s="161">
        <f>IF(O61&gt;Q61,1,0)</f>
        <v>0</v>
      </c>
      <c r="N61" s="393"/>
      <c r="O61" s="365">
        <f>IF(AND(AG47=0,AI47=0),"",AI47)</f>
      </c>
      <c r="P61" s="161" t="s">
        <v>44</v>
      </c>
      <c r="Q61" s="368">
        <f>IF(AND(AG47=0,AI47=0),"",AG47)</f>
      </c>
      <c r="R61" s="161">
        <f>IF(Q61&gt;O61,1,0)</f>
        <v>0</v>
      </c>
      <c r="S61" s="159"/>
      <c r="T61" s="161"/>
      <c r="U61" s="169">
        <f>IF(X62=Z62,0,1)</f>
        <v>1</v>
      </c>
      <c r="V61" s="161">
        <f>IF(X61&gt;Z61,1,0)</f>
        <v>0</v>
      </c>
      <c r="W61" s="393"/>
      <c r="X61" s="365">
        <f>IF(AND(AG54=0,AI54=0),"",AI54)</f>
      </c>
      <c r="Y61" s="161" t="s">
        <v>44</v>
      </c>
      <c r="Z61" s="368">
        <f>IF(AND(AG54=0,AI54=0),"",AG54)</f>
      </c>
      <c r="AA61" s="161">
        <f>IF(Z61&gt;X61,1,0)</f>
        <v>0</v>
      </c>
      <c r="AB61" s="159"/>
      <c r="AC61" s="159"/>
      <c r="AD61" s="161"/>
      <c r="AE61" s="161"/>
      <c r="AF61" s="451"/>
      <c r="AG61" s="452"/>
      <c r="AH61" s="452"/>
      <c r="AI61" s="452"/>
      <c r="AJ61" s="452"/>
      <c r="AK61" s="453"/>
      <c r="AL61" s="158"/>
      <c r="AM61" s="167"/>
      <c r="AN61" s="167"/>
      <c r="AO61" s="156"/>
      <c r="AP61" s="156"/>
      <c r="AQ61" s="118"/>
      <c r="AR61" s="118"/>
      <c r="AS61" s="156"/>
      <c r="AT61" s="156"/>
      <c r="AU61" s="125"/>
      <c r="AV61" s="125"/>
      <c r="AW61" s="156"/>
      <c r="AX61" s="170"/>
      <c r="AY61" s="170"/>
      <c r="AZ61" s="171"/>
      <c r="BA61" s="171"/>
      <c r="BB61" s="156"/>
      <c r="BC61" s="156"/>
      <c r="BD61" s="172"/>
      <c r="BE61" s="12"/>
      <c r="BF61" s="12"/>
      <c r="BG61" s="6"/>
      <c r="BH61" s="447" t="s">
        <v>95</v>
      </c>
      <c r="BI61" s="447"/>
      <c r="BJ61" s="447"/>
    </row>
    <row r="62" spans="1:64" s="11" customFormat="1" ht="19.5" customHeight="1">
      <c r="A62" s="446"/>
      <c r="B62" s="429"/>
      <c r="C62" s="203"/>
      <c r="D62" s="204"/>
      <c r="E62" s="210"/>
      <c r="F62" s="211">
        <f>SUM(D57:D61)</f>
        <v>0</v>
      </c>
      <c r="G62" s="211" t="str">
        <f>AH41</f>
        <v>-</v>
      </c>
      <c r="H62" s="211">
        <f>SUM(I57:I61)</f>
        <v>3</v>
      </c>
      <c r="I62" s="211"/>
      <c r="J62" s="212"/>
      <c r="K62" s="212"/>
      <c r="L62" s="211"/>
      <c r="M62" s="211"/>
      <c r="N62" s="213"/>
      <c r="O62" s="211">
        <f>SUM(M57:M61)</f>
        <v>0</v>
      </c>
      <c r="P62" s="211" t="str">
        <f>AH48</f>
        <v>-</v>
      </c>
      <c r="Q62" s="211">
        <f>SUM(R57:R61)</f>
        <v>3</v>
      </c>
      <c r="R62" s="211"/>
      <c r="S62" s="212"/>
      <c r="T62" s="211"/>
      <c r="U62" s="214"/>
      <c r="V62" s="211"/>
      <c r="W62" s="213"/>
      <c r="X62" s="211">
        <f>SUM(V57:V61)</f>
        <v>1</v>
      </c>
      <c r="Y62" s="211" t="str">
        <f>AH55</f>
        <v>-</v>
      </c>
      <c r="Z62" s="211">
        <f>SUM(AA57:AA61)</f>
        <v>3</v>
      </c>
      <c r="AA62" s="215"/>
      <c r="AB62" s="216"/>
      <c r="AC62" s="216"/>
      <c r="AD62" s="215"/>
      <c r="AE62" s="215"/>
      <c r="AF62" s="454"/>
      <c r="AG62" s="455"/>
      <c r="AH62" s="455"/>
      <c r="AI62" s="455"/>
      <c r="AJ62" s="455"/>
      <c r="AK62" s="456"/>
      <c r="AL62" s="217"/>
      <c r="AM62" s="218" t="s">
        <v>43</v>
      </c>
      <c r="AN62" s="219">
        <f>AR62*100+BA62*10+BF62</f>
        <v>444</v>
      </c>
      <c r="AO62" s="182">
        <f>SUM(AO57:AO59)</f>
        <v>10</v>
      </c>
      <c r="AP62" s="182">
        <f>SUM(AP57:AP59)</f>
        <v>12</v>
      </c>
      <c r="AQ62" s="220">
        <f>AP62</f>
        <v>12</v>
      </c>
      <c r="AR62" s="220">
        <f>RANK(AQ31,$AQ$10:$AQ$31)</f>
        <v>4</v>
      </c>
      <c r="AS62" s="182">
        <f>SUM(AS57:AS59)</f>
        <v>0</v>
      </c>
      <c r="AT62" s="182">
        <f>SUM(AT57:AT59)</f>
        <v>10</v>
      </c>
      <c r="AU62" s="182">
        <f>SUM(AU57:AU59)</f>
        <v>0</v>
      </c>
      <c r="AV62" s="182">
        <f>SUM(AV57:AV59)</f>
        <v>1</v>
      </c>
      <c r="AW62" s="182">
        <f>SUM(AW57:AW59)</f>
        <v>30</v>
      </c>
      <c r="AX62" s="378">
        <f>IF(AY62=100,"MAX",AY62)</f>
        <v>0.03333333333333333</v>
      </c>
      <c r="AY62" s="341">
        <f>IF(ISERROR(AV62/AW62),100,(AV62/AW62))</f>
        <v>0.03333333333333333</v>
      </c>
      <c r="AZ62" s="185">
        <f>AY62</f>
        <v>0.03333333333333333</v>
      </c>
      <c r="BA62" s="182">
        <f>RANK(AZ62,$AZ$41:$AZ$62)</f>
        <v>4</v>
      </c>
      <c r="BB62" s="182">
        <f>SUM(BB57:BB59)</f>
        <v>528</v>
      </c>
      <c r="BC62" s="182">
        <f>SUM(BC57:BC59)</f>
        <v>774</v>
      </c>
      <c r="BD62" s="221">
        <f>IF(ISERROR(BB62/BC62),0,(BB62/BC62))</f>
        <v>0.6821705426356589</v>
      </c>
      <c r="BE62" s="12">
        <f>BD62</f>
        <v>0.6821705426356589</v>
      </c>
      <c r="BF62" s="6">
        <f>RANK(BD62,$BE$38:$BE$62)</f>
        <v>4</v>
      </c>
      <c r="BH62" s="447"/>
      <c r="BI62" s="447"/>
      <c r="BJ62" s="447"/>
      <c r="BK62" s="138"/>
      <c r="BL62" s="138"/>
    </row>
    <row r="63" ht="38.25" customHeight="1"/>
  </sheetData>
  <sheetProtection/>
  <mergeCells count="61">
    <mergeCell ref="B42:B48"/>
    <mergeCell ref="E50:E54"/>
    <mergeCell ref="A18:A24"/>
    <mergeCell ref="A49:A55"/>
    <mergeCell ref="B18:B24"/>
    <mergeCell ref="B25:B31"/>
    <mergeCell ref="E19:E23"/>
    <mergeCell ref="E43:E47"/>
    <mergeCell ref="B56:B62"/>
    <mergeCell ref="B49:B55"/>
    <mergeCell ref="A25:A31"/>
    <mergeCell ref="N50:N54"/>
    <mergeCell ref="A42:A48"/>
    <mergeCell ref="A35:A41"/>
    <mergeCell ref="B35:B41"/>
    <mergeCell ref="E35:J41"/>
    <mergeCell ref="E26:E30"/>
    <mergeCell ref="A56:A62"/>
    <mergeCell ref="E57:E61"/>
    <mergeCell ref="N57:N61"/>
    <mergeCell ref="AF50:AF54"/>
    <mergeCell ref="AF56:AK62"/>
    <mergeCell ref="N26:N30"/>
    <mergeCell ref="N11:S17"/>
    <mergeCell ref="N19:N23"/>
    <mergeCell ref="AF43:AF47"/>
    <mergeCell ref="AF19:AF23"/>
    <mergeCell ref="N42:S48"/>
    <mergeCell ref="N34:S34"/>
    <mergeCell ref="AF34:AK34"/>
    <mergeCell ref="N36:N40"/>
    <mergeCell ref="BI3:BJ3"/>
    <mergeCell ref="W49:AB55"/>
    <mergeCell ref="W18:AB24"/>
    <mergeCell ref="BH61:BJ62"/>
    <mergeCell ref="W43:W47"/>
    <mergeCell ref="W26:W30"/>
    <mergeCell ref="W57:W61"/>
    <mergeCell ref="AF25:AK31"/>
    <mergeCell ref="AF12:AF16"/>
    <mergeCell ref="W12:W16"/>
    <mergeCell ref="W34:AB34"/>
    <mergeCell ref="A1:BD1"/>
    <mergeCell ref="W36:W40"/>
    <mergeCell ref="AF36:AF40"/>
    <mergeCell ref="A33:BD33"/>
    <mergeCell ref="E34:J34"/>
    <mergeCell ref="E12:E16"/>
    <mergeCell ref="A4:A10"/>
    <mergeCell ref="A2:BD2"/>
    <mergeCell ref="A11:A17"/>
    <mergeCell ref="B11:B17"/>
    <mergeCell ref="B4:B10"/>
    <mergeCell ref="W3:AB3"/>
    <mergeCell ref="N5:N9"/>
    <mergeCell ref="W5:W9"/>
    <mergeCell ref="N3:S3"/>
    <mergeCell ref="AF5:AF9"/>
    <mergeCell ref="E3:J3"/>
    <mergeCell ref="AF3:AK3"/>
    <mergeCell ref="E4:J10"/>
  </mergeCells>
  <dataValidations count="1">
    <dataValidation type="list" allowBlank="1" showInputMessage="1" showErrorMessage="1" sqref="AH41 AH24 Y17 AH17 AH10 Y10 P10 Y41 P41 Y48 AH48 AH55">
      <formula1>決勝星取!$C$10:$C$11</formula1>
    </dataValidation>
  </dataValidations>
  <printOptions horizontalCentered="1" verticalCentered="1"/>
  <pageMargins left="0" right="0" top="0" bottom="0" header="0.5118110236220472" footer="0"/>
  <pageSetup orientation="landscape" paperSize="9" scale="52"/>
  <legacyDrawing r:id="rId2"/>
</worksheet>
</file>

<file path=xl/worksheets/sheet7.xml><?xml version="1.0" encoding="utf-8"?>
<worksheet xmlns="http://schemas.openxmlformats.org/spreadsheetml/2006/main" xmlns:r="http://schemas.openxmlformats.org/officeDocument/2006/relationships">
  <sheetPr codeName="Sheet6"/>
  <dimension ref="A2:AV34"/>
  <sheetViews>
    <sheetView zoomScalePageLayoutView="0" workbookViewId="0" topLeftCell="A13">
      <selection activeCell="D9" sqref="D9"/>
    </sheetView>
  </sheetViews>
  <sheetFormatPr defaultColWidth="8.875" defaultRowHeight="13.5"/>
  <cols>
    <col min="1" max="1" width="7.125" style="0" bestFit="1" customWidth="1"/>
    <col min="2" max="2" width="10.00390625" style="0" bestFit="1" customWidth="1"/>
    <col min="3" max="3" width="5.125" style="0" hidden="1" customWidth="1"/>
    <col min="4" max="4" width="5.125" style="0" bestFit="1" customWidth="1"/>
    <col min="5" max="7" width="5.00390625" style="0" customWidth="1"/>
    <col min="8" max="8" width="5.125" style="0" bestFit="1" customWidth="1"/>
    <col min="9" max="9" width="8.50390625" style="20" hidden="1" customWidth="1"/>
    <col min="10" max="10" width="5.125" style="0" bestFit="1" customWidth="1"/>
    <col min="11" max="11" width="8.50390625" style="0" bestFit="1" customWidth="1"/>
    <col min="12" max="12" width="5.125" style="0" hidden="1" customWidth="1"/>
    <col min="13" max="13" width="8.50390625" style="0" bestFit="1" customWidth="1"/>
    <col min="14" max="14" width="2.625" style="0" customWidth="1"/>
    <col min="15" max="15" width="7.125" style="0" bestFit="1" customWidth="1"/>
    <col min="16" max="16" width="10.00390625" style="0" bestFit="1" customWidth="1"/>
    <col min="17" max="17" width="3.50390625" style="0" hidden="1" customWidth="1"/>
    <col min="18" max="20" width="5.125" style="0" bestFit="1" customWidth="1"/>
    <col min="21" max="21" width="5.00390625" style="0" customWidth="1"/>
    <col min="22" max="22" width="5.125" style="0" bestFit="1" customWidth="1"/>
    <col min="23" max="23" width="5.125" style="0" hidden="1" customWidth="1"/>
    <col min="24" max="24" width="5.125" style="0" bestFit="1" customWidth="1"/>
    <col min="25" max="25" width="8.50390625" style="0" bestFit="1" customWidth="1"/>
    <col min="26" max="26" width="5.125" style="0" hidden="1" customWidth="1"/>
    <col min="27" max="28" width="8.50390625" style="0" bestFit="1" customWidth="1"/>
    <col min="29" max="29" width="6.50390625" style="0" bestFit="1" customWidth="1"/>
    <col min="30" max="31" width="3.625" style="0" customWidth="1"/>
    <col min="32" max="32" width="8.875" style="0" customWidth="1"/>
    <col min="33" max="48" width="3.625" style="0" customWidth="1"/>
  </cols>
  <sheetData>
    <row r="2" spans="4:5" ht="42">
      <c r="D2" s="19"/>
      <c r="E2" s="18"/>
    </row>
    <row r="3" spans="1:28" ht="22.5" customHeight="1">
      <c r="A3" s="459" t="s">
        <v>50</v>
      </c>
      <c r="B3" s="459"/>
      <c r="C3" s="459"/>
      <c r="D3" s="459"/>
      <c r="E3" s="459"/>
      <c r="F3" s="459"/>
      <c r="G3" s="459"/>
      <c r="H3" s="459"/>
      <c r="I3" s="459"/>
      <c r="J3" s="459"/>
      <c r="K3" s="459"/>
      <c r="L3" s="459"/>
      <c r="M3" s="459"/>
      <c r="N3" s="459"/>
      <c r="O3" s="459" t="s">
        <v>74</v>
      </c>
      <c r="P3" s="459"/>
      <c r="Q3" s="459"/>
      <c r="R3" s="459"/>
      <c r="S3" s="459"/>
      <c r="T3" s="459"/>
      <c r="U3" s="459"/>
      <c r="V3" s="459"/>
      <c r="W3" s="459"/>
      <c r="X3" s="459"/>
      <c r="Y3" s="459"/>
      <c r="Z3" s="459"/>
      <c r="AA3" s="459"/>
      <c r="AB3" s="459"/>
    </row>
    <row r="4" spans="1:25" ht="13.5">
      <c r="A4" s="23"/>
      <c r="B4" s="23"/>
      <c r="C4" s="23"/>
      <c r="D4" s="23"/>
      <c r="E4" s="23"/>
      <c r="F4" s="23"/>
      <c r="G4" s="23"/>
      <c r="H4" s="23"/>
      <c r="I4" s="23"/>
      <c r="J4" s="23"/>
      <c r="K4" s="21"/>
      <c r="O4" s="23"/>
      <c r="P4" s="23"/>
      <c r="Q4" s="23"/>
      <c r="R4" s="23"/>
      <c r="S4" s="23"/>
      <c r="T4" s="23"/>
      <c r="U4" s="23"/>
      <c r="V4" s="23"/>
      <c r="W4" s="23"/>
      <c r="X4" s="23"/>
      <c r="Y4" s="21"/>
    </row>
    <row r="5" spans="1:25" ht="13.5">
      <c r="A5" s="22" t="s">
        <v>20</v>
      </c>
      <c r="B5" s="22" t="s">
        <v>19</v>
      </c>
      <c r="C5" s="22"/>
      <c r="D5" s="22" t="s">
        <v>0</v>
      </c>
      <c r="E5" s="22" t="s">
        <v>1</v>
      </c>
      <c r="F5" s="22" t="s">
        <v>2</v>
      </c>
      <c r="G5" s="22" t="s">
        <v>3</v>
      </c>
      <c r="H5" s="22" t="s">
        <v>4</v>
      </c>
      <c r="J5" s="22" t="s">
        <v>5</v>
      </c>
      <c r="K5" s="24" t="s">
        <v>9</v>
      </c>
      <c r="O5" s="22" t="s">
        <v>20</v>
      </c>
      <c r="P5" s="22" t="s">
        <v>19</v>
      </c>
      <c r="Q5" s="22"/>
      <c r="R5" s="22" t="s">
        <v>0</v>
      </c>
      <c r="S5" s="22" t="s">
        <v>1</v>
      </c>
      <c r="T5" s="22" t="s">
        <v>2</v>
      </c>
      <c r="U5" s="22" t="s">
        <v>3</v>
      </c>
      <c r="V5" s="22" t="s">
        <v>4</v>
      </c>
      <c r="X5" s="22" t="s">
        <v>5</v>
      </c>
      <c r="Y5" s="24" t="s">
        <v>9</v>
      </c>
    </row>
    <row r="6" spans="1:25" s="252" customFormat="1" ht="13.5">
      <c r="A6" s="314">
        <f>'決勝星取'!A4</f>
        <v>2</v>
      </c>
      <c r="B6" s="314" t="str">
        <f>'決勝星取'!B4</f>
        <v>松蔭大</v>
      </c>
      <c r="C6" s="223"/>
      <c r="D6" s="223">
        <f>'決勝星取'!AO10</f>
        <v>10</v>
      </c>
      <c r="E6" s="223">
        <f>'決勝星取'!AP10</f>
        <v>18</v>
      </c>
      <c r="F6" s="223">
        <f>'決勝星取'!AS10</f>
        <v>8</v>
      </c>
      <c r="G6" s="223">
        <f>'決勝星取'!AT10</f>
        <v>2</v>
      </c>
      <c r="H6" s="223">
        <f>'決勝星取'!AV10</f>
        <v>27</v>
      </c>
      <c r="J6" s="223">
        <f>'決勝星取'!AW10</f>
        <v>7</v>
      </c>
      <c r="K6" s="253">
        <f>IF(ISERROR(H6/J6),100,(H6/J6))</f>
        <v>3.857142857142857</v>
      </c>
      <c r="O6" s="314">
        <f>'決勝星取'!A42</f>
        <v>7</v>
      </c>
      <c r="P6" s="314" t="str">
        <f>'決勝星取'!B42</f>
        <v>桜美林</v>
      </c>
      <c r="Q6" s="223"/>
      <c r="R6" s="223">
        <f>'決勝星取'!AO48</f>
        <v>10</v>
      </c>
      <c r="S6" s="223">
        <f>'決勝星取'!AP48</f>
        <v>12</v>
      </c>
      <c r="T6" s="223">
        <f>'決勝星取'!AS48</f>
        <v>3</v>
      </c>
      <c r="U6" s="223">
        <f>'決勝星取'!AT48</f>
        <v>7</v>
      </c>
      <c r="V6" s="223">
        <f>'決勝星取'!AV48</f>
        <v>16</v>
      </c>
      <c r="X6" s="223">
        <f>'決勝星取'!AW48</f>
        <v>22</v>
      </c>
      <c r="Y6" s="253">
        <f>IF(ISERROR(V6/X6),100,(V6/X6))</f>
        <v>0.7272727272727273</v>
      </c>
    </row>
    <row r="7" spans="1:25" s="252" customFormat="1" ht="13.5">
      <c r="A7" s="314">
        <f>'決勝星取'!A11</f>
        <v>1</v>
      </c>
      <c r="B7" s="314" t="str">
        <f>'決勝星取'!B11</f>
        <v>早稲田</v>
      </c>
      <c r="C7" s="223"/>
      <c r="D7" s="223">
        <f>'決勝星取'!AO17</f>
        <v>10</v>
      </c>
      <c r="E7" s="223">
        <f>'決勝星取'!AP17</f>
        <v>19</v>
      </c>
      <c r="F7" s="223">
        <f>'決勝星取'!AS17</f>
        <v>9</v>
      </c>
      <c r="G7" s="223">
        <f>'決勝星取'!AT17</f>
        <v>1</v>
      </c>
      <c r="H7" s="223">
        <f>'決勝星取'!AV17</f>
        <v>28</v>
      </c>
      <c r="J7" s="223">
        <f>'決勝星取'!AW17</f>
        <v>9</v>
      </c>
      <c r="K7" s="253">
        <f>IF(ISERROR(H7/J7),100,(H7/J7))</f>
        <v>3.111111111111111</v>
      </c>
      <c r="O7" s="314">
        <f>'決勝星取'!A35</f>
        <v>5</v>
      </c>
      <c r="P7" s="314" t="str">
        <f>'決勝星取'!B35</f>
        <v>大東文化</v>
      </c>
      <c r="Q7" s="223"/>
      <c r="R7" s="223">
        <f>'決勝星取'!AO41</f>
        <v>10</v>
      </c>
      <c r="S7" s="223">
        <f>'決勝星取'!AP41</f>
        <v>15</v>
      </c>
      <c r="T7" s="223">
        <f>'決勝星取'!AS41</f>
        <v>5</v>
      </c>
      <c r="U7" s="223">
        <f>'決勝星取'!AT41</f>
        <v>5</v>
      </c>
      <c r="V7" s="223">
        <f>'決勝星取'!AV41</f>
        <v>22</v>
      </c>
      <c r="X7" s="223">
        <f>'決勝星取'!AW41</f>
        <v>17</v>
      </c>
      <c r="Y7" s="253">
        <f>IF(ISERROR(V7/X7),100,(V7/X7))</f>
        <v>1.2941176470588236</v>
      </c>
    </row>
    <row r="8" spans="1:25" s="252" customFormat="1" ht="13.5">
      <c r="A8" s="314">
        <f>'決勝星取'!A18</f>
        <v>3</v>
      </c>
      <c r="B8" s="314" t="str">
        <f>'決勝星取'!B18</f>
        <v>日本大</v>
      </c>
      <c r="C8" s="223"/>
      <c r="D8" s="223">
        <f>'決勝星取'!AO24</f>
        <v>10</v>
      </c>
      <c r="E8" s="223">
        <f>'決勝星取'!AP24</f>
        <v>15</v>
      </c>
      <c r="F8" s="223">
        <f>'決勝星取'!AS24</f>
        <v>6</v>
      </c>
      <c r="G8" s="223">
        <f>'決勝星取'!AT24</f>
        <v>4</v>
      </c>
      <c r="H8" s="223">
        <f>'決勝星取'!AV24</f>
        <v>19</v>
      </c>
      <c r="J8" s="223">
        <f>'決勝星取'!AW24</f>
        <v>13</v>
      </c>
      <c r="K8" s="253">
        <f>IF(ISERROR(H8/J8),100,(H8/J8))</f>
        <v>1.4615384615384615</v>
      </c>
      <c r="O8" s="314">
        <f>'決勝星取'!A49</f>
        <v>6</v>
      </c>
      <c r="P8" s="314" t="str">
        <f>'決勝星取'!B49</f>
        <v>白鷗大</v>
      </c>
      <c r="Q8" s="223"/>
      <c r="R8" s="223">
        <f>'決勝星取'!AO55</f>
        <v>10</v>
      </c>
      <c r="S8" s="223">
        <f>'決勝星取'!AP55</f>
        <v>15</v>
      </c>
      <c r="T8" s="223">
        <f>'決勝星取'!AS55</f>
        <v>4</v>
      </c>
      <c r="U8" s="223">
        <f>'決勝星取'!AT55</f>
        <v>6</v>
      </c>
      <c r="V8" s="223">
        <f>'決勝星取'!AV55</f>
        <v>12</v>
      </c>
      <c r="X8" s="223">
        <f>'決勝星取'!AW55</f>
        <v>23</v>
      </c>
      <c r="Y8" s="253">
        <f>IF(ISERROR(V8/X8),100,(V8/X8))</f>
        <v>0.5217391304347826</v>
      </c>
    </row>
    <row r="9" spans="1:25" s="252" customFormat="1" ht="13.5">
      <c r="A9" s="314">
        <f>'決勝星取'!A25</f>
        <v>4</v>
      </c>
      <c r="B9" s="314" t="str">
        <f>'決勝星取'!B25</f>
        <v>都留文科</v>
      </c>
      <c r="C9" s="223"/>
      <c r="D9" s="223">
        <f>'決勝星取'!AO31</f>
        <v>10</v>
      </c>
      <c r="E9" s="223">
        <f>'決勝星取'!AP31</f>
        <v>14</v>
      </c>
      <c r="F9" s="223">
        <f>'決勝星取'!AS31</f>
        <v>4</v>
      </c>
      <c r="G9" s="223">
        <f>'決勝星取'!AT31</f>
        <v>6</v>
      </c>
      <c r="H9" s="223">
        <f>'決勝星取'!AV31</f>
        <v>15</v>
      </c>
      <c r="J9" s="223">
        <f>'決勝星取'!AW31</f>
        <v>21</v>
      </c>
      <c r="K9" s="253">
        <f>IF(ISERROR(H9/J9),100,(H9/J9))</f>
        <v>0.7142857142857143</v>
      </c>
      <c r="O9" s="314">
        <f>'決勝星取'!A56</f>
        <v>8</v>
      </c>
      <c r="P9" s="314" t="str">
        <f>'決勝星取'!B56</f>
        <v>立教大</v>
      </c>
      <c r="Q9" s="223"/>
      <c r="R9" s="223">
        <f>'決勝星取'!AO62</f>
        <v>10</v>
      </c>
      <c r="S9" s="223">
        <f>'決勝星取'!AP62</f>
        <v>12</v>
      </c>
      <c r="T9" s="223">
        <f>'決勝星取'!AS62</f>
        <v>0</v>
      </c>
      <c r="U9" s="223">
        <f>'決勝星取'!AT62</f>
        <v>10</v>
      </c>
      <c r="V9" s="223">
        <f>'決勝星取'!AV62</f>
        <v>1</v>
      </c>
      <c r="X9" s="223">
        <f>'決勝星取'!AW62</f>
        <v>30</v>
      </c>
      <c r="Y9" s="253">
        <f>IF(ISERROR(V9/X9),100,(V9/X9))</f>
        <v>0.03333333333333333</v>
      </c>
    </row>
    <row r="10" spans="1:29" s="252" customFormat="1" ht="15" thickBot="1">
      <c r="A10" s="306"/>
      <c r="B10" s="306"/>
      <c r="C10" s="306"/>
      <c r="D10" s="306"/>
      <c r="E10" s="306"/>
      <c r="F10" s="306"/>
      <c r="G10" s="306"/>
      <c r="H10" s="306"/>
      <c r="I10" s="307"/>
      <c r="J10" s="306"/>
      <c r="K10" s="306"/>
      <c r="L10" s="306"/>
      <c r="M10" s="306"/>
      <c r="N10" s="306"/>
      <c r="O10" s="306"/>
      <c r="P10" s="306"/>
      <c r="Q10" s="306"/>
      <c r="R10" s="306"/>
      <c r="S10" s="306"/>
      <c r="T10" s="306"/>
      <c r="U10" s="306"/>
      <c r="V10" s="306"/>
      <c r="W10" s="307"/>
      <c r="X10" s="306"/>
      <c r="Y10" s="306"/>
      <c r="Z10" s="306"/>
      <c r="AA10" s="306"/>
      <c r="AB10" s="306"/>
      <c r="AC10" s="306"/>
    </row>
    <row r="11" spans="1:28" s="252" customFormat="1" ht="13.5">
      <c r="A11" s="460" t="s">
        <v>56</v>
      </c>
      <c r="B11" s="461"/>
      <c r="C11" s="461"/>
      <c r="D11" s="461"/>
      <c r="E11" s="461"/>
      <c r="F11" s="461"/>
      <c r="G11" s="461"/>
      <c r="H11" s="461"/>
      <c r="I11" s="461"/>
      <c r="J11" s="461"/>
      <c r="K11" s="461"/>
      <c r="L11" s="462"/>
      <c r="M11" s="322"/>
      <c r="N11" s="72"/>
      <c r="O11" s="460" t="s">
        <v>56</v>
      </c>
      <c r="P11" s="461"/>
      <c r="Q11" s="461"/>
      <c r="R11" s="461"/>
      <c r="S11" s="461"/>
      <c r="T11" s="461"/>
      <c r="U11" s="461"/>
      <c r="V11" s="461"/>
      <c r="W11" s="461"/>
      <c r="X11" s="461"/>
      <c r="Y11" s="461"/>
      <c r="Z11" s="462"/>
      <c r="AA11" s="322"/>
      <c r="AB11" s="306"/>
    </row>
    <row r="12" spans="1:28" s="252" customFormat="1" ht="13.5">
      <c r="A12" s="256" t="s">
        <v>11</v>
      </c>
      <c r="B12" s="257" t="s">
        <v>19</v>
      </c>
      <c r="C12" s="23"/>
      <c r="D12" s="23" t="s">
        <v>0</v>
      </c>
      <c r="E12" s="23" t="s">
        <v>57</v>
      </c>
      <c r="F12" s="22" t="s">
        <v>2</v>
      </c>
      <c r="G12" s="22" t="s">
        <v>3</v>
      </c>
      <c r="H12" s="22" t="s">
        <v>1</v>
      </c>
      <c r="I12" s="22" t="s">
        <v>58</v>
      </c>
      <c r="J12" s="22" t="s">
        <v>4</v>
      </c>
      <c r="K12" s="22" t="s">
        <v>5</v>
      </c>
      <c r="L12" s="279" t="s">
        <v>59</v>
      </c>
      <c r="M12" s="324" t="s">
        <v>9</v>
      </c>
      <c r="N12" s="323"/>
      <c r="O12" s="256" t="s">
        <v>11</v>
      </c>
      <c r="P12" s="257" t="s">
        <v>19</v>
      </c>
      <c r="Q12" s="23"/>
      <c r="R12" s="23" t="s">
        <v>0</v>
      </c>
      <c r="S12" s="23" t="s">
        <v>57</v>
      </c>
      <c r="T12" s="22" t="s">
        <v>2</v>
      </c>
      <c r="U12" s="22" t="s">
        <v>3</v>
      </c>
      <c r="V12" s="22" t="s">
        <v>1</v>
      </c>
      <c r="W12" s="22" t="s">
        <v>58</v>
      </c>
      <c r="X12" s="22" t="s">
        <v>4</v>
      </c>
      <c r="Y12" s="22" t="s">
        <v>5</v>
      </c>
      <c r="Z12" s="279" t="s">
        <v>59</v>
      </c>
      <c r="AA12" s="324" t="s">
        <v>9</v>
      </c>
      <c r="AB12" s="306"/>
    </row>
    <row r="13" spans="1:28" s="252" customFormat="1" ht="13.5">
      <c r="A13" s="256">
        <f>RANK(C13,$C$13:$C$16,1)</f>
        <v>2</v>
      </c>
      <c r="B13" s="257" t="str">
        <f>'決勝入力 '!B2</f>
        <v>松蔭大</v>
      </c>
      <c r="C13" s="23">
        <f>I13*10+L13</f>
        <v>21</v>
      </c>
      <c r="D13" s="224">
        <f>F13+G13</f>
        <v>10</v>
      </c>
      <c r="E13" s="224">
        <f>10-D13</f>
        <v>0</v>
      </c>
      <c r="F13" s="224">
        <f>$E$19+'決勝星取'!AS10</f>
        <v>8</v>
      </c>
      <c r="G13" s="224">
        <f>$F$19+'決勝星取'!AT10</f>
        <v>2</v>
      </c>
      <c r="H13" s="265">
        <f>($E$19*2)+$F$19+'決勝星取'!AP10</f>
        <v>18</v>
      </c>
      <c r="I13" s="23">
        <f>RANK(H13,$H$13:$H$16,0)</f>
        <v>2</v>
      </c>
      <c r="J13" s="298">
        <f>$G$19+'決勝星取'!AV10</f>
        <v>27</v>
      </c>
      <c r="K13" s="298">
        <f>$H$19+'決勝星取'!AW10</f>
        <v>7</v>
      </c>
      <c r="L13" s="320">
        <f>RANK(M13,$M$13:$M$16,0)</f>
        <v>1</v>
      </c>
      <c r="M13" s="325">
        <f>IF(ISERROR(J13/K13),100,(J13/K13))</f>
        <v>3.857142857142857</v>
      </c>
      <c r="N13" s="311"/>
      <c r="O13" s="256">
        <f>RANK(Q13,$Q$13:$Q$16,1)+4</f>
        <v>5</v>
      </c>
      <c r="P13" s="257" t="str">
        <f>'決勝入力 '!B6</f>
        <v>大東文化</v>
      </c>
      <c r="Q13" s="23">
        <f>W13*10+Z13</f>
        <v>11</v>
      </c>
      <c r="R13" s="224">
        <f>T13+U13</f>
        <v>10</v>
      </c>
      <c r="S13" s="224">
        <f>10-R13</f>
        <v>0</v>
      </c>
      <c r="T13" s="224">
        <f>$S$19+'決勝星取'!AS41</f>
        <v>5</v>
      </c>
      <c r="U13" s="224">
        <f>$T$19+'決勝星取'!AT41</f>
        <v>5</v>
      </c>
      <c r="V13" s="265">
        <f>($S$19*2)+$T$19+'決勝星取'!AP41</f>
        <v>15</v>
      </c>
      <c r="W13" s="23">
        <f>RANK(V13,$V$13:$V$16,0)</f>
        <v>1</v>
      </c>
      <c r="X13" s="298">
        <f>$U$19+'決勝星取'!AV41</f>
        <v>22</v>
      </c>
      <c r="Y13" s="298">
        <f>$V$19+'決勝星取'!AW41</f>
        <v>17</v>
      </c>
      <c r="Z13" s="320">
        <f>RANK(AA13,$AA$13:$AA$16,0)</f>
        <v>1</v>
      </c>
      <c r="AA13" s="325">
        <f>IF(ISERROR(X13/Y13),100,(X13/Y13))</f>
        <v>1.2941176470588236</v>
      </c>
      <c r="AB13" s="306"/>
    </row>
    <row r="14" spans="1:28" s="252" customFormat="1" ht="13.5">
      <c r="A14" s="256">
        <f>RANK(C14,$C$13:$C$16,1)</f>
        <v>1</v>
      </c>
      <c r="B14" s="257" t="str">
        <f>'決勝入力 '!B3</f>
        <v>早稲田</v>
      </c>
      <c r="C14" s="23">
        <f>I14*10+L14</f>
        <v>12</v>
      </c>
      <c r="D14" s="224">
        <f>F14+G14</f>
        <v>10</v>
      </c>
      <c r="E14" s="224">
        <f>10-D14</f>
        <v>0</v>
      </c>
      <c r="F14" s="224">
        <f>$E$20+'決勝星取'!AS17</f>
        <v>9</v>
      </c>
      <c r="G14" s="224">
        <f>$F$20+'決勝星取'!AT17</f>
        <v>1</v>
      </c>
      <c r="H14" s="265">
        <f>($E$20*2)+$F$20+'決勝星取'!AP17</f>
        <v>19</v>
      </c>
      <c r="I14" s="23">
        <f>RANK(H14,$H$13:$H$16,0)</f>
        <v>1</v>
      </c>
      <c r="J14" s="298">
        <f>$G$20+'決勝星取'!AV17</f>
        <v>28</v>
      </c>
      <c r="K14" s="298">
        <f>$H$20+'決勝星取'!AW17</f>
        <v>9</v>
      </c>
      <c r="L14" s="320">
        <f>RANK(M14,$M$13:$M$16,0)</f>
        <v>2</v>
      </c>
      <c r="M14" s="325">
        <f>IF(ISERROR(J14/K14),100,(J14/K14))</f>
        <v>3.111111111111111</v>
      </c>
      <c r="N14" s="311"/>
      <c r="O14" s="256">
        <f>RANK(Q14,$Q$13:$Q$16,1)+4</f>
        <v>8</v>
      </c>
      <c r="P14" s="257" t="str">
        <f>'決勝入力 '!B8</f>
        <v>白鷗大</v>
      </c>
      <c r="Q14" s="23">
        <f>W14*10+Z14</f>
        <v>43</v>
      </c>
      <c r="R14" s="224">
        <f>T14+U14</f>
        <v>10</v>
      </c>
      <c r="S14" s="224">
        <f>10-R14</f>
        <v>0</v>
      </c>
      <c r="T14" s="224">
        <f>$S$21+'決勝星取'!AS55</f>
        <v>4</v>
      </c>
      <c r="U14" s="224">
        <f>$T$21+'決勝星取'!AT55</f>
        <v>6</v>
      </c>
      <c r="V14" s="265">
        <f>($S$21*2)+$T$21+'1次星取'!BY49</f>
        <v>8</v>
      </c>
      <c r="W14" s="23">
        <f>RANK(V14,$V$13:$V$16,0)</f>
        <v>4</v>
      </c>
      <c r="X14" s="298">
        <f>$U$21+'決勝星取'!AV55</f>
        <v>12</v>
      </c>
      <c r="Y14" s="298">
        <f>$V$21+'決勝星取'!AW55</f>
        <v>23</v>
      </c>
      <c r="Z14" s="320">
        <f>RANK(AA14,$AA$13:$AA$16,0)</f>
        <v>3</v>
      </c>
      <c r="AA14" s="325">
        <f>IF(ISERROR(X14/Y14),100,(X14/Y14))</f>
        <v>0.5217391304347826</v>
      </c>
      <c r="AB14" s="306"/>
    </row>
    <row r="15" spans="1:28" s="252" customFormat="1" ht="13.5">
      <c r="A15" s="256">
        <f>RANK(C15,$C$13:$C$16,1)</f>
        <v>3</v>
      </c>
      <c r="B15" s="257" t="str">
        <f>'決勝入力 '!B4</f>
        <v>日本大</v>
      </c>
      <c r="C15" s="23">
        <f>I15*10+L15</f>
        <v>33</v>
      </c>
      <c r="D15" s="224">
        <f>F15+G15</f>
        <v>10</v>
      </c>
      <c r="E15" s="224">
        <f>10-D15</f>
        <v>0</v>
      </c>
      <c r="F15" s="224">
        <f>$E$21+'決勝星取'!AS24</f>
        <v>6</v>
      </c>
      <c r="G15" s="224">
        <f>$F$21+'決勝星取'!AT24</f>
        <v>4</v>
      </c>
      <c r="H15" s="265">
        <f>($E$21*2)+$F$21+'決勝星取'!AP24</f>
        <v>15</v>
      </c>
      <c r="I15" s="23">
        <f>RANK(H15,$H$13:$H$16,0)</f>
        <v>3</v>
      </c>
      <c r="J15" s="298">
        <f>$G$21+'決勝星取'!AV24</f>
        <v>19</v>
      </c>
      <c r="K15" s="298">
        <f>$H$21+'決勝星取'!AW24</f>
        <v>13</v>
      </c>
      <c r="L15" s="320">
        <f>RANK(M15,$M$13:$M$16,0)</f>
        <v>3</v>
      </c>
      <c r="M15" s="325">
        <f>IF(ISERROR(J15/K15),100,(J15/K15))</f>
        <v>1.4615384615384615</v>
      </c>
      <c r="N15" s="311"/>
      <c r="O15" s="256">
        <f>RANK(Q15,$Q$13:$Q$16,1)+4</f>
        <v>7</v>
      </c>
      <c r="P15" s="257" t="str">
        <f>'決勝入力 '!B7</f>
        <v>桜美林</v>
      </c>
      <c r="Q15" s="23">
        <f>W15*10+Z15</f>
        <v>32</v>
      </c>
      <c r="R15" s="224">
        <f>T15+U15</f>
        <v>10</v>
      </c>
      <c r="S15" s="224">
        <f>10-R15</f>
        <v>0</v>
      </c>
      <c r="T15" s="224">
        <f>$S$20+'決勝星取'!AS48</f>
        <v>3</v>
      </c>
      <c r="U15" s="224">
        <f>$T$20+'決勝星取'!AT48</f>
        <v>7</v>
      </c>
      <c r="V15" s="265">
        <f>($S$20*2)+$T$20+'1次星取'!BY42</f>
        <v>9</v>
      </c>
      <c r="W15" s="23">
        <f>RANK(V15,$V$13:$V$16,0)</f>
        <v>3</v>
      </c>
      <c r="X15" s="298">
        <f>$U$20+'決勝星取'!AV48</f>
        <v>16</v>
      </c>
      <c r="Y15" s="298">
        <f>$V$20+'決勝星取'!AW48</f>
        <v>22</v>
      </c>
      <c r="Z15" s="320">
        <f>RANK(AA15,$AA$13:$AA$16,0)</f>
        <v>2</v>
      </c>
      <c r="AA15" s="325">
        <f>IF(ISERROR(X15/Y15),100,(X15/Y15))</f>
        <v>0.7272727272727273</v>
      </c>
      <c r="AB15" s="306"/>
    </row>
    <row r="16" spans="1:28" s="252" customFormat="1" ht="15" thickBot="1">
      <c r="A16" s="300">
        <f>RANK(C16,$C$13:$C$16,1)</f>
        <v>4</v>
      </c>
      <c r="B16" s="297" t="str">
        <f>'決勝入力 '!B5</f>
        <v>都留文科</v>
      </c>
      <c r="C16" s="258">
        <f>I16*10+L16</f>
        <v>44</v>
      </c>
      <c r="D16" s="259">
        <f>F16+G16</f>
        <v>10</v>
      </c>
      <c r="E16" s="259">
        <f>10-D16</f>
        <v>0</v>
      </c>
      <c r="F16" s="259">
        <f>$E$22+'決勝星取'!AS31</f>
        <v>4</v>
      </c>
      <c r="G16" s="259">
        <f>$F$22+'決勝星取'!AT31</f>
        <v>6</v>
      </c>
      <c r="H16" s="301">
        <f>($E$22*2)+$F$22+'決勝星取'!AP31</f>
        <v>14</v>
      </c>
      <c r="I16" s="258">
        <f>RANK(H16,$H$13:$H$16,0)</f>
        <v>4</v>
      </c>
      <c r="J16" s="299">
        <f>$G$22+'決勝星取'!AV31</f>
        <v>15</v>
      </c>
      <c r="K16" s="299">
        <f>$H$22+'決勝星取'!AW31</f>
        <v>21</v>
      </c>
      <c r="L16" s="321">
        <f>RANK(M16,$M$13:$M$16,0)</f>
        <v>4</v>
      </c>
      <c r="M16" s="326">
        <f>IF(ISERROR(J16/K16),100,(J16/K16))</f>
        <v>0.7142857142857143</v>
      </c>
      <c r="N16" s="311"/>
      <c r="O16" s="300">
        <f>RANK(Q16,$Q$13:$Q$16,1)+4</f>
        <v>6</v>
      </c>
      <c r="P16" s="297" t="str">
        <f>'決勝入力 '!B9</f>
        <v>立教大</v>
      </c>
      <c r="Q16" s="258">
        <f>W16*10+Z16</f>
        <v>24</v>
      </c>
      <c r="R16" s="259">
        <f>T16+U16</f>
        <v>10</v>
      </c>
      <c r="S16" s="259">
        <f>10-R16</f>
        <v>0</v>
      </c>
      <c r="T16" s="259">
        <f>$S$22+'決勝星取'!AS62</f>
        <v>0</v>
      </c>
      <c r="U16" s="259">
        <f>$T$22+'決勝星取'!AT62</f>
        <v>10</v>
      </c>
      <c r="V16" s="301">
        <f>($S$22*2)+$T$22+'1次星取'!BY56</f>
        <v>10</v>
      </c>
      <c r="W16" s="258">
        <f>RANK(V16,$V$13:$V$16,0)</f>
        <v>2</v>
      </c>
      <c r="X16" s="299">
        <f>$U$22+'決勝星取'!AV62</f>
        <v>1</v>
      </c>
      <c r="Y16" s="299">
        <f>$V$22+'決勝星取'!AW62</f>
        <v>30</v>
      </c>
      <c r="Z16" s="321">
        <f>RANK(AA16,$AA$13:$AA$16,0)</f>
        <v>4</v>
      </c>
      <c r="AA16" s="326">
        <f>IF(ISERROR(X16/Y16),100,(X16/Y16))</f>
        <v>0.03333333333333333</v>
      </c>
      <c r="AB16" s="306"/>
    </row>
    <row r="17" spans="1:29" s="252" customFormat="1" ht="15" thickBot="1">
      <c r="A17" s="308"/>
      <c r="B17" s="308"/>
      <c r="C17" s="309"/>
      <c r="D17" s="310"/>
      <c r="E17" s="310"/>
      <c r="F17" s="310"/>
      <c r="G17" s="310"/>
      <c r="H17" s="311"/>
      <c r="I17" s="312"/>
      <c r="J17" s="309"/>
      <c r="K17" s="313"/>
      <c r="L17" s="313"/>
      <c r="M17" s="309"/>
      <c r="N17" s="311"/>
      <c r="O17" s="308"/>
      <c r="P17" s="308"/>
      <c r="Q17" s="309"/>
      <c r="R17" s="310"/>
      <c r="S17" s="310"/>
      <c r="T17" s="310"/>
      <c r="U17" s="310"/>
      <c r="V17" s="311"/>
      <c r="W17" s="312"/>
      <c r="X17" s="309"/>
      <c r="Y17" s="313"/>
      <c r="Z17" s="313"/>
      <c r="AA17" s="309"/>
      <c r="AB17" s="311"/>
      <c r="AC17" s="306"/>
    </row>
    <row r="18" spans="1:30" s="252" customFormat="1" ht="13.5">
      <c r="A18" s="308"/>
      <c r="B18" s="260"/>
      <c r="C18" s="316"/>
      <c r="D18" s="254" t="s">
        <v>0</v>
      </c>
      <c r="E18" s="261" t="s">
        <v>60</v>
      </c>
      <c r="F18" s="261" t="s">
        <v>61</v>
      </c>
      <c r="G18" s="254" t="s">
        <v>4</v>
      </c>
      <c r="H18" s="255" t="s">
        <v>5</v>
      </c>
      <c r="I18" s="311"/>
      <c r="J18" s="312"/>
      <c r="K18" s="309"/>
      <c r="L18" s="313"/>
      <c r="M18" s="313"/>
      <c r="N18" s="309"/>
      <c r="O18" s="308"/>
      <c r="P18" s="260"/>
      <c r="Q18" s="316"/>
      <c r="R18" s="254" t="s">
        <v>0</v>
      </c>
      <c r="S18" s="261" t="s">
        <v>60</v>
      </c>
      <c r="T18" s="261" t="s">
        <v>61</v>
      </c>
      <c r="U18" s="254" t="s">
        <v>4</v>
      </c>
      <c r="V18" s="255" t="s">
        <v>5</v>
      </c>
      <c r="W18" s="311"/>
      <c r="X18" s="312"/>
      <c r="Y18" s="309"/>
      <c r="Z18" s="313"/>
      <c r="AA18" s="313"/>
      <c r="AB18" s="309"/>
      <c r="AC18" s="311"/>
      <c r="AD18" s="306"/>
    </row>
    <row r="19" spans="1:30" s="252" customFormat="1" ht="13.5">
      <c r="A19" s="308"/>
      <c r="B19" s="262" t="str">
        <f>'決勝入力 '!B2</f>
        <v>松蔭大</v>
      </c>
      <c r="C19" s="317"/>
      <c r="D19" s="22">
        <f>SUM(E19:F19)</f>
        <v>0</v>
      </c>
      <c r="E19" s="22">
        <f>COUNTIF($J$25:$J$30,'決勝入力 '!B2)</f>
        <v>0</v>
      </c>
      <c r="F19" s="22">
        <f>COUNTIF($K$25:$K$30,'決勝入力 '!B2)</f>
        <v>0</v>
      </c>
      <c r="G19" s="263">
        <f>$AG$31</f>
        <v>0</v>
      </c>
      <c r="H19" s="264">
        <f>$AH$31</f>
        <v>0</v>
      </c>
      <c r="I19" s="311"/>
      <c r="J19" s="312"/>
      <c r="K19" s="309"/>
      <c r="L19" s="313"/>
      <c r="M19" s="313"/>
      <c r="N19" s="309"/>
      <c r="O19" s="308"/>
      <c r="P19" s="262" t="str">
        <f>'決勝入力 '!B6</f>
        <v>大東文化</v>
      </c>
      <c r="Q19" s="317"/>
      <c r="R19" s="22">
        <f>SUM(S19:T19)</f>
        <v>0</v>
      </c>
      <c r="S19" s="22">
        <f>COUNTIF($X$25:$X$30,'決勝入力 '!B6)</f>
        <v>0</v>
      </c>
      <c r="T19" s="22">
        <f>COUNTIF($Y$25:$Y$30,'決勝入力 '!B6)</f>
        <v>0</v>
      </c>
      <c r="U19" s="263">
        <f>$AO$31</f>
        <v>0</v>
      </c>
      <c r="V19" s="264">
        <f>$AP$31</f>
        <v>0</v>
      </c>
      <c r="W19" s="311"/>
      <c r="X19" s="312"/>
      <c r="Y19" s="309"/>
      <c r="Z19" s="313"/>
      <c r="AA19" s="313"/>
      <c r="AB19" s="309"/>
      <c r="AC19" s="311"/>
      <c r="AD19" s="306"/>
    </row>
    <row r="20" spans="1:30" s="252" customFormat="1" ht="13.5">
      <c r="A20" s="308"/>
      <c r="B20" s="262" t="str">
        <f>'決勝入力 '!B3</f>
        <v>早稲田</v>
      </c>
      <c r="C20" s="317"/>
      <c r="D20" s="22">
        <f>SUM(E20:F20)</f>
        <v>0</v>
      </c>
      <c r="E20" s="22">
        <f>COUNTIF($J$25:$J$30,'決勝入力 '!B3)</f>
        <v>0</v>
      </c>
      <c r="F20" s="22">
        <f>COUNTIF($K$25:$K$30,'決勝入力 '!B3)</f>
        <v>0</v>
      </c>
      <c r="G20" s="263">
        <f>$AI$31</f>
        <v>0</v>
      </c>
      <c r="H20" s="264">
        <f>$AJ$31</f>
        <v>0</v>
      </c>
      <c r="I20" s="311"/>
      <c r="J20" s="312"/>
      <c r="K20" s="309"/>
      <c r="L20" s="313"/>
      <c r="M20" s="313"/>
      <c r="N20" s="309"/>
      <c r="O20" s="308"/>
      <c r="P20" s="262" t="str">
        <f>'決勝入力 '!B7</f>
        <v>桜美林</v>
      </c>
      <c r="Q20" s="317"/>
      <c r="R20" s="22">
        <f>SUM(S20:T20)</f>
        <v>0</v>
      </c>
      <c r="S20" s="22">
        <f>COUNTIF($X$25:$X$30,'決勝入力 '!B7)</f>
        <v>0</v>
      </c>
      <c r="T20" s="22">
        <f>COUNTIF($Y$25:$Y$30,'決勝入力 '!B7)</f>
        <v>0</v>
      </c>
      <c r="U20" s="263">
        <f>$AQ$31</f>
        <v>0</v>
      </c>
      <c r="V20" s="264">
        <f>$AR$31</f>
        <v>0</v>
      </c>
      <c r="W20" s="311"/>
      <c r="X20" s="312"/>
      <c r="Y20" s="309"/>
      <c r="Z20" s="313"/>
      <c r="AA20" s="313"/>
      <c r="AB20" s="309"/>
      <c r="AC20" s="311"/>
      <c r="AD20" s="306"/>
    </row>
    <row r="21" spans="1:30" s="252" customFormat="1" ht="13.5">
      <c r="A21" s="308"/>
      <c r="B21" s="262" t="str">
        <f>'決勝入力 '!B4</f>
        <v>日本大</v>
      </c>
      <c r="C21" s="317"/>
      <c r="D21" s="22">
        <f>SUM(E21:F21)</f>
        <v>0</v>
      </c>
      <c r="E21" s="22">
        <f>COUNTIF($J$25:$J$30,'決勝入力 '!B4)</f>
        <v>0</v>
      </c>
      <c r="F21" s="22">
        <f>COUNTIF($K$25:$K$30,'決勝入力 '!B4)</f>
        <v>0</v>
      </c>
      <c r="G21" s="265">
        <f>$AK$31</f>
        <v>0</v>
      </c>
      <c r="H21" s="266">
        <f>$AL$31</f>
        <v>0</v>
      </c>
      <c r="I21" s="311"/>
      <c r="J21" s="312"/>
      <c r="K21" s="309"/>
      <c r="L21" s="313"/>
      <c r="M21" s="313"/>
      <c r="N21" s="309"/>
      <c r="O21" s="308"/>
      <c r="P21" s="262" t="str">
        <f>'決勝入力 '!B8</f>
        <v>白鷗大</v>
      </c>
      <c r="Q21" s="317"/>
      <c r="R21" s="22">
        <f>SUM(S21:T21)</f>
        <v>0</v>
      </c>
      <c r="S21" s="22">
        <f>COUNTIF($X$25:$X$30,'決勝入力 '!B8)</f>
        <v>0</v>
      </c>
      <c r="T21" s="22">
        <f>COUNTIF($Y$25:$Y$30,'決勝入力 '!B8)</f>
        <v>0</v>
      </c>
      <c r="U21" s="265">
        <f>$AS$31</f>
        <v>0</v>
      </c>
      <c r="V21" s="266">
        <f>$AT$31</f>
        <v>0</v>
      </c>
      <c r="W21" s="311"/>
      <c r="X21" s="312"/>
      <c r="Y21" s="309"/>
      <c r="Z21" s="313"/>
      <c r="AA21" s="313"/>
      <c r="AB21" s="309"/>
      <c r="AC21" s="311"/>
      <c r="AD21" s="306"/>
    </row>
    <row r="22" spans="1:30" s="252" customFormat="1" ht="15" thickBot="1">
      <c r="A22" s="308"/>
      <c r="B22" s="296" t="str">
        <f>'決勝入力 '!B5</f>
        <v>都留文科</v>
      </c>
      <c r="C22" s="318"/>
      <c r="D22" s="267">
        <f>SUM(E22:F22)</f>
        <v>0</v>
      </c>
      <c r="E22" s="267">
        <f>COUNTIF($J$25:$J$30,'決勝入力 '!B5)</f>
        <v>0</v>
      </c>
      <c r="F22" s="267">
        <f>COUNTIF($K$25:$K$30,'決勝入力 '!B5)</f>
        <v>0</v>
      </c>
      <c r="G22" s="268">
        <f>$AM$31</f>
        <v>0</v>
      </c>
      <c r="H22" s="269">
        <f>$AN$31</f>
        <v>0</v>
      </c>
      <c r="I22" s="311"/>
      <c r="J22" s="312"/>
      <c r="K22" s="309"/>
      <c r="L22" s="313"/>
      <c r="M22" s="313"/>
      <c r="N22" s="309"/>
      <c r="O22" s="308"/>
      <c r="P22" s="296" t="str">
        <f>'決勝入力 '!B9</f>
        <v>立教大</v>
      </c>
      <c r="Q22" s="318"/>
      <c r="R22" s="267">
        <f>SUM(S22:T22)</f>
        <v>0</v>
      </c>
      <c r="S22" s="267">
        <f>COUNTIF($X$25:$X$30,'決勝入力 '!B9)</f>
        <v>0</v>
      </c>
      <c r="T22" s="267">
        <f>COUNTIF($Y$25:$Y$30,'決勝入力 '!B9)</f>
        <v>0</v>
      </c>
      <c r="U22" s="268">
        <f>$AU$31</f>
        <v>0</v>
      </c>
      <c r="V22" s="269">
        <f>$AV$31</f>
        <v>0</v>
      </c>
      <c r="W22" s="311"/>
      <c r="X22" s="312"/>
      <c r="Y22" s="309"/>
      <c r="Z22" s="313"/>
      <c r="AA22" s="313"/>
      <c r="AB22" s="309"/>
      <c r="AC22" s="311"/>
      <c r="AD22" s="306"/>
    </row>
    <row r="23" spans="1:30" s="252" customFormat="1" ht="15" thickBot="1">
      <c r="A23" s="308"/>
      <c r="B23" s="308"/>
      <c r="C23" s="309"/>
      <c r="D23" s="310"/>
      <c r="E23" s="310"/>
      <c r="F23" s="310"/>
      <c r="G23" s="310"/>
      <c r="H23" s="311"/>
      <c r="I23" s="312"/>
      <c r="J23" s="309"/>
      <c r="K23" s="313"/>
      <c r="L23" s="313"/>
      <c r="M23" s="309"/>
      <c r="N23" s="311"/>
      <c r="O23" s="308"/>
      <c r="P23" s="308"/>
      <c r="Q23" s="308"/>
      <c r="R23" s="309"/>
      <c r="S23" s="310"/>
      <c r="T23" s="310"/>
      <c r="U23" s="310"/>
      <c r="V23" s="310"/>
      <c r="W23" s="311"/>
      <c r="X23" s="312"/>
      <c r="Y23" s="309"/>
      <c r="Z23" s="313"/>
      <c r="AA23" s="313"/>
      <c r="AB23" s="309"/>
      <c r="AC23" s="311"/>
      <c r="AD23" s="306"/>
    </row>
    <row r="24" spans="2:48" ht="15" thickBot="1">
      <c r="B24" s="270"/>
      <c r="C24" s="271"/>
      <c r="D24" s="418" t="s">
        <v>62</v>
      </c>
      <c r="E24" s="419"/>
      <c r="F24" s="419"/>
      <c r="G24" s="419"/>
      <c r="H24" s="420"/>
      <c r="J24" s="273" t="s">
        <v>60</v>
      </c>
      <c r="K24" s="274" t="s">
        <v>61</v>
      </c>
      <c r="L24" s="20"/>
      <c r="M24" s="20"/>
      <c r="N24" s="20"/>
      <c r="P24" s="270"/>
      <c r="Q24" s="271"/>
      <c r="R24" s="418" t="s">
        <v>62</v>
      </c>
      <c r="S24" s="419"/>
      <c r="T24" s="419"/>
      <c r="U24" s="419"/>
      <c r="V24" s="420"/>
      <c r="W24" s="319"/>
      <c r="X24" s="273" t="s">
        <v>60</v>
      </c>
      <c r="Y24" s="274" t="s">
        <v>61</v>
      </c>
      <c r="Z24" s="20"/>
      <c r="AA24" s="20"/>
      <c r="AB24" s="20"/>
      <c r="AC24" s="20"/>
      <c r="AG24" s="424" t="str">
        <f>'決勝入力 '!B2</f>
        <v>松蔭大</v>
      </c>
      <c r="AH24" s="424"/>
      <c r="AI24" s="424" t="str">
        <f>'決勝入力 '!B3</f>
        <v>早稲田</v>
      </c>
      <c r="AJ24" s="424"/>
      <c r="AK24" s="424" t="str">
        <f>'決勝入力 '!B4</f>
        <v>日本大</v>
      </c>
      <c r="AL24" s="424"/>
      <c r="AM24" s="424" t="str">
        <f>'決勝入力 '!B5</f>
        <v>都留文科</v>
      </c>
      <c r="AN24" s="424"/>
      <c r="AO24" s="424" t="str">
        <f>'決勝入力 '!B6</f>
        <v>大東文化</v>
      </c>
      <c r="AP24" s="424"/>
      <c r="AQ24" s="424" t="str">
        <f>'決勝入力 '!B7</f>
        <v>桜美林</v>
      </c>
      <c r="AR24" s="424"/>
      <c r="AS24" s="424" t="str">
        <f>'決勝入力 '!B8</f>
        <v>白鷗大</v>
      </c>
      <c r="AT24" s="424"/>
      <c r="AU24" s="424" t="str">
        <f>'決勝入力 '!B9</f>
        <v>立教大</v>
      </c>
      <c r="AV24" s="424"/>
    </row>
    <row r="25" spans="2:48" ht="13.5">
      <c r="B25" s="415" t="s">
        <v>73</v>
      </c>
      <c r="C25" s="275"/>
      <c r="D25" s="254" t="str">
        <f>'決勝入力 '!B3</f>
        <v>早稲田</v>
      </c>
      <c r="E25" s="276"/>
      <c r="F25" s="254" t="s">
        <v>63</v>
      </c>
      <c r="G25" s="276"/>
      <c r="H25" s="254" t="str">
        <f>'決勝入力 '!B4</f>
        <v>日本大</v>
      </c>
      <c r="J25" s="254">
        <f aca="true" t="shared" si="0" ref="J25:J30">IF(E25="","",IF(E25&lt;G25,H25,D25))</f>
      </c>
      <c r="K25" s="255">
        <f aca="true" t="shared" si="1" ref="K25:K30">IF(E25="","",IF(E25&lt;G25,D25,H25))</f>
      </c>
      <c r="L25" s="20"/>
      <c r="M25" s="20"/>
      <c r="N25" s="20"/>
      <c r="P25" s="415" t="s">
        <v>73</v>
      </c>
      <c r="Q25" s="275"/>
      <c r="R25" s="254" t="str">
        <f>'決勝入力 '!D6</f>
        <v>桜美林</v>
      </c>
      <c r="S25" s="276"/>
      <c r="T25" s="254" t="s">
        <v>63</v>
      </c>
      <c r="U25" s="276"/>
      <c r="V25" s="254" t="str">
        <f>'決勝入力 '!J6</f>
        <v>白鷗大</v>
      </c>
      <c r="W25" s="254"/>
      <c r="X25" s="254">
        <f aca="true" t="shared" si="2" ref="X25:X30">IF(S25="","",IF(S25&lt;U25,V25,R25))</f>
      </c>
      <c r="Y25" s="255">
        <f aca="true" t="shared" si="3" ref="Y25:Y30">IF(S25="","",IF(S25&lt;U25,R25,V25))</f>
      </c>
      <c r="Z25" s="20"/>
      <c r="AA25" s="20"/>
      <c r="AB25" s="20"/>
      <c r="AC25" s="20"/>
      <c r="AG25">
        <f>E26</f>
        <v>0</v>
      </c>
      <c r="AH25">
        <f>G26</f>
        <v>0</v>
      </c>
      <c r="AI25">
        <f>E25</f>
        <v>0</v>
      </c>
      <c r="AJ25">
        <f>G25</f>
        <v>0</v>
      </c>
      <c r="AK25">
        <f>G25</f>
        <v>0</v>
      </c>
      <c r="AL25">
        <f>E25</f>
        <v>0</v>
      </c>
      <c r="AM25">
        <f>G26</f>
        <v>0</v>
      </c>
      <c r="AN25">
        <f>E26</f>
        <v>0</v>
      </c>
      <c r="AO25">
        <f>S26</f>
        <v>0</v>
      </c>
      <c r="AP25">
        <f>U26</f>
        <v>0</v>
      </c>
      <c r="AQ25">
        <f>S25</f>
        <v>0</v>
      </c>
      <c r="AR25">
        <f>U25</f>
        <v>0</v>
      </c>
      <c r="AS25">
        <f>U25</f>
        <v>0</v>
      </c>
      <c r="AT25">
        <f>S25</f>
        <v>0</v>
      </c>
      <c r="AU25">
        <f>U26</f>
        <v>0</v>
      </c>
      <c r="AV25">
        <f>S26</f>
        <v>0</v>
      </c>
    </row>
    <row r="26" spans="2:29" ht="15" thickBot="1">
      <c r="B26" s="416"/>
      <c r="C26" s="277"/>
      <c r="D26" s="22" t="str">
        <f>'決勝入力 '!B2</f>
        <v>松蔭大</v>
      </c>
      <c r="E26" s="278"/>
      <c r="F26" s="22" t="s">
        <v>63</v>
      </c>
      <c r="G26" s="278"/>
      <c r="H26" s="22" t="str">
        <f>'決勝入力 '!B5</f>
        <v>都留文科</v>
      </c>
      <c r="J26" s="22">
        <f t="shared" si="0"/>
      </c>
      <c r="K26" s="279">
        <f t="shared" si="1"/>
      </c>
      <c r="L26" s="20"/>
      <c r="M26" s="20"/>
      <c r="N26" s="20"/>
      <c r="P26" s="416"/>
      <c r="Q26" s="277"/>
      <c r="R26" s="22" t="str">
        <f>'決勝入力 '!L6</f>
        <v>大東文化</v>
      </c>
      <c r="S26" s="278"/>
      <c r="T26" s="22" t="s">
        <v>63</v>
      </c>
      <c r="U26" s="278"/>
      <c r="V26" s="22" t="str">
        <f>'決勝入力 '!R6</f>
        <v>立教大</v>
      </c>
      <c r="W26" s="22"/>
      <c r="X26" s="22">
        <f t="shared" si="2"/>
      </c>
      <c r="Y26" s="279">
        <f t="shared" si="3"/>
      </c>
      <c r="Z26" s="20"/>
      <c r="AA26" s="20"/>
      <c r="AB26" s="20"/>
      <c r="AC26" s="20"/>
    </row>
    <row r="27" spans="2:48" ht="13.5">
      <c r="B27" s="415" t="s">
        <v>71</v>
      </c>
      <c r="C27" s="275"/>
      <c r="D27" s="254" t="str">
        <f>'決勝入力 '!T13</f>
        <v>早稲田</v>
      </c>
      <c r="E27" s="276"/>
      <c r="F27" s="254" t="s">
        <v>63</v>
      </c>
      <c r="G27" s="276"/>
      <c r="H27" s="254" t="str">
        <f>'決勝入力 '!Z13</f>
        <v>都留文科</v>
      </c>
      <c r="J27" s="254">
        <f t="shared" si="0"/>
      </c>
      <c r="K27" s="255">
        <f t="shared" si="1"/>
      </c>
      <c r="L27" s="20"/>
      <c r="M27" s="20"/>
      <c r="N27" s="20"/>
      <c r="P27" s="415" t="s">
        <v>71</v>
      </c>
      <c r="Q27" s="275"/>
      <c r="R27" s="254" t="str">
        <f>'決勝入力 '!D13</f>
        <v>大東文化</v>
      </c>
      <c r="S27" s="276"/>
      <c r="T27" s="254" t="s">
        <v>63</v>
      </c>
      <c r="U27" s="276"/>
      <c r="V27" s="254" t="str">
        <f>'決勝入力 '!J13</f>
        <v>白鷗大</v>
      </c>
      <c r="W27" s="254"/>
      <c r="X27" s="254">
        <f t="shared" si="2"/>
      </c>
      <c r="Y27" s="255">
        <f t="shared" si="3"/>
      </c>
      <c r="Z27" s="20"/>
      <c r="AA27" s="20"/>
      <c r="AB27" s="20"/>
      <c r="AC27" s="20"/>
      <c r="AG27">
        <f>E28</f>
        <v>0</v>
      </c>
      <c r="AH27">
        <f>G28</f>
        <v>0</v>
      </c>
      <c r="AI27">
        <f>E27</f>
        <v>0</v>
      </c>
      <c r="AJ27">
        <f>G27</f>
        <v>0</v>
      </c>
      <c r="AK27">
        <f>G28</f>
        <v>0</v>
      </c>
      <c r="AL27">
        <f>E28</f>
        <v>0</v>
      </c>
      <c r="AM27">
        <f>G27</f>
        <v>0</v>
      </c>
      <c r="AN27">
        <f>E27</f>
        <v>0</v>
      </c>
      <c r="AO27">
        <f>S27</f>
        <v>0</v>
      </c>
      <c r="AP27">
        <f>U27</f>
        <v>0</v>
      </c>
      <c r="AQ27">
        <f>S28</f>
        <v>0</v>
      </c>
      <c r="AR27">
        <f>U28</f>
        <v>0</v>
      </c>
      <c r="AS27">
        <f>U27</f>
        <v>0</v>
      </c>
      <c r="AT27">
        <f>S27</f>
        <v>0</v>
      </c>
      <c r="AU27">
        <f>U28</f>
        <v>0</v>
      </c>
      <c r="AV27">
        <f>S28</f>
        <v>0</v>
      </c>
    </row>
    <row r="28" spans="2:29" ht="15" thickBot="1">
      <c r="B28" s="416"/>
      <c r="C28" s="277"/>
      <c r="D28" s="22" t="str">
        <f>'決勝入力 '!AB13</f>
        <v>松蔭大</v>
      </c>
      <c r="E28" s="278"/>
      <c r="F28" s="22" t="s">
        <v>63</v>
      </c>
      <c r="G28" s="278"/>
      <c r="H28" s="22" t="str">
        <f>'決勝入力 '!AH13</f>
        <v>日本大</v>
      </c>
      <c r="J28" s="22">
        <f t="shared" si="0"/>
      </c>
      <c r="K28" s="279">
        <f t="shared" si="1"/>
      </c>
      <c r="L28" s="20"/>
      <c r="M28" s="20"/>
      <c r="N28" s="20"/>
      <c r="P28" s="416"/>
      <c r="Q28" s="277"/>
      <c r="R28" s="22" t="str">
        <f>'決勝入力 '!L13</f>
        <v>桜美林</v>
      </c>
      <c r="S28" s="278"/>
      <c r="T28" s="22" t="s">
        <v>63</v>
      </c>
      <c r="U28" s="278"/>
      <c r="V28" s="22" t="str">
        <f>'決勝入力 '!R13</f>
        <v>立教大</v>
      </c>
      <c r="W28" s="22"/>
      <c r="X28" s="22">
        <f t="shared" si="2"/>
      </c>
      <c r="Y28" s="279">
        <f t="shared" si="3"/>
      </c>
      <c r="Z28" s="20"/>
      <c r="AA28" s="20"/>
      <c r="AB28" s="20"/>
      <c r="AC28" s="20"/>
    </row>
    <row r="29" spans="1:48" s="252" customFormat="1" ht="13.5">
      <c r="A29" s="308"/>
      <c r="B29" s="415" t="s">
        <v>72</v>
      </c>
      <c r="C29" s="275"/>
      <c r="D29" s="254" t="str">
        <f>'決勝入力 '!T20</f>
        <v>日本大</v>
      </c>
      <c r="E29" s="276"/>
      <c r="F29" s="254" t="s">
        <v>63</v>
      </c>
      <c r="G29" s="276"/>
      <c r="H29" s="254" t="str">
        <f>'決勝入力 '!Z20</f>
        <v>都留文科</v>
      </c>
      <c r="J29" s="254">
        <f t="shared" si="0"/>
      </c>
      <c r="K29" s="255">
        <f t="shared" si="1"/>
      </c>
      <c r="L29" s="313"/>
      <c r="M29" s="313"/>
      <c r="N29" s="309"/>
      <c r="O29" s="308"/>
      <c r="P29" s="415" t="s">
        <v>72</v>
      </c>
      <c r="Q29" s="275"/>
      <c r="R29" s="254" t="str">
        <f>'決勝入力 '!D20</f>
        <v>白鷗大</v>
      </c>
      <c r="S29" s="276"/>
      <c r="T29" s="254" t="s">
        <v>63</v>
      </c>
      <c r="U29" s="276"/>
      <c r="V29" s="254" t="str">
        <f>'決勝入力 '!J20</f>
        <v>立教大</v>
      </c>
      <c r="W29" s="254"/>
      <c r="X29" s="254">
        <f t="shared" si="2"/>
      </c>
      <c r="Y29" s="255">
        <f t="shared" si="3"/>
      </c>
      <c r="Z29" s="313"/>
      <c r="AA29" s="313"/>
      <c r="AB29" s="309"/>
      <c r="AC29" s="311"/>
      <c r="AG29" s="252">
        <f>E30</f>
        <v>0</v>
      </c>
      <c r="AH29" s="252">
        <f>G30</f>
        <v>0</v>
      </c>
      <c r="AI29" s="252">
        <f>G30</f>
        <v>0</v>
      </c>
      <c r="AJ29" s="252">
        <f>E30</f>
        <v>0</v>
      </c>
      <c r="AK29" s="252">
        <f>E29</f>
        <v>0</v>
      </c>
      <c r="AL29" s="252">
        <f>G29</f>
        <v>0</v>
      </c>
      <c r="AM29" s="252">
        <f>G29</f>
        <v>0</v>
      </c>
      <c r="AN29" s="252">
        <f>E29</f>
        <v>0</v>
      </c>
      <c r="AO29" s="252">
        <f>S30</f>
        <v>0</v>
      </c>
      <c r="AP29" s="252">
        <f>U30</f>
        <v>0</v>
      </c>
      <c r="AQ29" s="252">
        <f>U30</f>
        <v>0</v>
      </c>
      <c r="AR29" s="252">
        <f>S30</f>
        <v>0</v>
      </c>
      <c r="AS29" s="252">
        <f>S29</f>
        <v>0</v>
      </c>
      <c r="AT29" s="252">
        <f>U29</f>
        <v>0</v>
      </c>
      <c r="AU29" s="252">
        <f>U29</f>
        <v>0</v>
      </c>
      <c r="AV29" s="252">
        <f>S29</f>
        <v>0</v>
      </c>
    </row>
    <row r="30" spans="1:29" s="252" customFormat="1" ht="15" thickBot="1">
      <c r="A30" s="308"/>
      <c r="B30" s="417"/>
      <c r="C30" s="280"/>
      <c r="D30" s="267" t="str">
        <f>'決勝入力 '!AB20</f>
        <v>松蔭大</v>
      </c>
      <c r="E30" s="281"/>
      <c r="F30" s="267" t="s">
        <v>63</v>
      </c>
      <c r="G30" s="281"/>
      <c r="H30" s="267" t="str">
        <f>'決勝入力 '!AH20</f>
        <v>早稲田</v>
      </c>
      <c r="J30" s="267">
        <f t="shared" si="0"/>
      </c>
      <c r="K30" s="282">
        <f t="shared" si="1"/>
      </c>
      <c r="L30" s="313"/>
      <c r="M30" s="313"/>
      <c r="N30" s="309"/>
      <c r="O30" s="308"/>
      <c r="P30" s="417"/>
      <c r="Q30" s="280"/>
      <c r="R30" s="267" t="str">
        <f>'決勝入力 '!L20</f>
        <v>大東文化</v>
      </c>
      <c r="S30" s="281"/>
      <c r="T30" s="267" t="s">
        <v>63</v>
      </c>
      <c r="U30" s="281"/>
      <c r="V30" s="267" t="str">
        <f>'決勝入力 '!R20</f>
        <v>桜美林</v>
      </c>
      <c r="W30" s="267"/>
      <c r="X30" s="267">
        <f t="shared" si="2"/>
      </c>
      <c r="Y30" s="282">
        <f t="shared" si="3"/>
      </c>
      <c r="Z30" s="313"/>
      <c r="AA30" s="313"/>
      <c r="AB30" s="309"/>
      <c r="AC30" s="311"/>
    </row>
    <row r="31" spans="15:48" ht="13.5">
      <c r="O31" s="309"/>
      <c r="AG31">
        <f>SUM(AG25:AG30)</f>
        <v>0</v>
      </c>
      <c r="AH31">
        <f aca="true" t="shared" si="4" ref="AH31:AV31">SUM(AH25:AH30)</f>
        <v>0</v>
      </c>
      <c r="AI31">
        <f t="shared" si="4"/>
        <v>0</v>
      </c>
      <c r="AJ31">
        <f t="shared" si="4"/>
        <v>0</v>
      </c>
      <c r="AK31">
        <f t="shared" si="4"/>
        <v>0</v>
      </c>
      <c r="AL31">
        <f t="shared" si="4"/>
        <v>0</v>
      </c>
      <c r="AM31">
        <f t="shared" si="4"/>
        <v>0</v>
      </c>
      <c r="AN31">
        <f t="shared" si="4"/>
        <v>0</v>
      </c>
      <c r="AO31">
        <f t="shared" si="4"/>
        <v>0</v>
      </c>
      <c r="AP31">
        <f t="shared" si="4"/>
        <v>0</v>
      </c>
      <c r="AQ31">
        <f t="shared" si="4"/>
        <v>0</v>
      </c>
      <c r="AR31">
        <f t="shared" si="4"/>
        <v>0</v>
      </c>
      <c r="AS31">
        <f t="shared" si="4"/>
        <v>0</v>
      </c>
      <c r="AT31">
        <f t="shared" si="4"/>
        <v>0</v>
      </c>
      <c r="AU31">
        <f t="shared" si="4"/>
        <v>0</v>
      </c>
      <c r="AV31">
        <f t="shared" si="4"/>
        <v>0</v>
      </c>
    </row>
    <row r="34" ht="13.5">
      <c r="P34" s="315"/>
    </row>
  </sheetData>
  <sheetProtection/>
  <mergeCells count="20">
    <mergeCell ref="AK24:AL24"/>
    <mergeCell ref="AG24:AH24"/>
    <mergeCell ref="AI24:AJ24"/>
    <mergeCell ref="AU24:AV24"/>
    <mergeCell ref="AS24:AT24"/>
    <mergeCell ref="AQ24:AR24"/>
    <mergeCell ref="AM24:AN24"/>
    <mergeCell ref="AO24:AP24"/>
    <mergeCell ref="A3:N3"/>
    <mergeCell ref="O3:AB3"/>
    <mergeCell ref="B27:B28"/>
    <mergeCell ref="A11:L11"/>
    <mergeCell ref="O11:Z11"/>
    <mergeCell ref="P27:P28"/>
    <mergeCell ref="B29:B30"/>
    <mergeCell ref="D24:H24"/>
    <mergeCell ref="B25:B26"/>
    <mergeCell ref="R24:V24"/>
    <mergeCell ref="P25:P26"/>
    <mergeCell ref="P29:P30"/>
  </mergeCells>
  <printOptions/>
  <pageMargins left="0.787" right="0.787" top="0.984" bottom="0.984" header="0.512" footer="0.512"/>
  <pageSetup horizontalDpi="300" verticalDpi="300"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2:W22"/>
  <sheetViews>
    <sheetView zoomScalePageLayoutView="0" workbookViewId="0" topLeftCell="A1">
      <selection activeCell="S2" sqref="S2"/>
    </sheetView>
  </sheetViews>
  <sheetFormatPr defaultColWidth="8.875" defaultRowHeight="13.5"/>
  <cols>
    <col min="1" max="1" width="7.125" style="0" bestFit="1" customWidth="1"/>
    <col min="2" max="2" width="10.875" style="0" customWidth="1"/>
    <col min="3" max="8" width="5.625" style="0" customWidth="1"/>
    <col min="9" max="9" width="7.50390625" style="20" bestFit="1" customWidth="1"/>
    <col min="10" max="10" width="1.625" style="0" customWidth="1"/>
    <col min="11" max="16" width="5.125" style="0" customWidth="1"/>
    <col min="17" max="17" width="1.37890625" style="0" customWidth="1"/>
    <col min="18" max="18" width="7.00390625" style="0" customWidth="1"/>
    <col min="19" max="23" width="7.50390625" style="0" bestFit="1" customWidth="1"/>
  </cols>
  <sheetData>
    <row r="2" spans="4:5" ht="42">
      <c r="D2" s="19" t="s">
        <v>76</v>
      </c>
      <c r="E2" s="18"/>
    </row>
    <row r="3" spans="1:23" ht="22.5" customHeight="1">
      <c r="A3" s="464" t="s">
        <v>50</v>
      </c>
      <c r="B3" s="464"/>
      <c r="C3" s="464"/>
      <c r="D3" s="464"/>
      <c r="E3" s="464"/>
      <c r="F3" s="464"/>
      <c r="G3" s="464"/>
      <c r="H3" s="464"/>
      <c r="I3" s="464"/>
      <c r="J3" s="464"/>
      <c r="K3" s="464"/>
      <c r="L3" s="464"/>
      <c r="M3" s="464"/>
      <c r="N3" s="464"/>
      <c r="O3" s="464"/>
      <c r="P3" s="464"/>
      <c r="Q3" s="464"/>
      <c r="R3" s="464"/>
      <c r="S3" s="464"/>
      <c r="T3" s="464"/>
      <c r="U3" s="464"/>
      <c r="V3" s="464"/>
      <c r="W3" s="464"/>
    </row>
    <row r="4" spans="1:23" ht="13.5">
      <c r="A4" s="23"/>
      <c r="B4" s="23"/>
      <c r="C4" s="23"/>
      <c r="D4" s="23"/>
      <c r="E4" s="23"/>
      <c r="F4" s="23"/>
      <c r="G4" s="23"/>
      <c r="H4" s="23"/>
      <c r="I4" s="21"/>
      <c r="J4" s="23"/>
      <c r="K4" s="425" t="s">
        <v>77</v>
      </c>
      <c r="L4" s="425"/>
      <c r="M4" s="425"/>
      <c r="N4" s="425" t="s">
        <v>78</v>
      </c>
      <c r="O4" s="425"/>
      <c r="P4" s="425"/>
      <c r="Q4" s="23"/>
      <c r="R4" s="426" t="s">
        <v>79</v>
      </c>
      <c r="S4" s="426"/>
      <c r="T4" s="426"/>
      <c r="U4" s="426"/>
      <c r="V4" s="426"/>
      <c r="W4" s="426"/>
    </row>
    <row r="5" spans="1:23" ht="13.5">
      <c r="A5" s="22" t="s">
        <v>20</v>
      </c>
      <c r="B5" s="22" t="s">
        <v>19</v>
      </c>
      <c r="C5" s="22" t="s">
        <v>0</v>
      </c>
      <c r="D5" s="22" t="s">
        <v>1</v>
      </c>
      <c r="E5" s="22" t="s">
        <v>2</v>
      </c>
      <c r="F5" s="22" t="s">
        <v>3</v>
      </c>
      <c r="G5" s="22" t="s">
        <v>4</v>
      </c>
      <c r="H5" s="22" t="s">
        <v>5</v>
      </c>
      <c r="I5" s="24" t="s">
        <v>9</v>
      </c>
      <c r="J5" s="23"/>
      <c r="K5" s="22" t="s">
        <v>2</v>
      </c>
      <c r="L5" s="22" t="s">
        <v>3</v>
      </c>
      <c r="M5" s="22" t="s">
        <v>1</v>
      </c>
      <c r="N5" s="22" t="s">
        <v>2</v>
      </c>
      <c r="O5" s="22" t="s">
        <v>3</v>
      </c>
      <c r="P5" s="22" t="s">
        <v>1</v>
      </c>
      <c r="Q5" s="22"/>
      <c r="R5" s="327" t="s">
        <v>80</v>
      </c>
      <c r="S5" s="327" t="s">
        <v>81</v>
      </c>
      <c r="T5" s="327" t="s">
        <v>82</v>
      </c>
      <c r="U5" s="327" t="s">
        <v>83</v>
      </c>
      <c r="V5" s="327" t="s">
        <v>84</v>
      </c>
      <c r="W5" s="327" t="s">
        <v>85</v>
      </c>
    </row>
    <row r="6" spans="1:23" s="252" customFormat="1" ht="13.5">
      <c r="A6" s="223">
        <f>'決勝星取'!A4</f>
        <v>2</v>
      </c>
      <c r="B6" s="223" t="str">
        <f>'決勝星取'!B4</f>
        <v>松蔭大</v>
      </c>
      <c r="C6" s="223">
        <f>'決勝星取'!AO10</f>
        <v>10</v>
      </c>
      <c r="D6" s="223">
        <f>'決勝星取'!AP10</f>
        <v>18</v>
      </c>
      <c r="E6" s="223">
        <f>'決勝星取'!AS10</f>
        <v>8</v>
      </c>
      <c r="F6" s="223">
        <f>'決勝星取'!AT10</f>
        <v>2</v>
      </c>
      <c r="G6" s="223">
        <f>'決勝星取'!AV10</f>
        <v>27</v>
      </c>
      <c r="H6" s="223">
        <f>'決勝星取'!AW10</f>
        <v>7</v>
      </c>
      <c r="I6" s="253">
        <f>IF(ISERROR(G6/H6),10,(G6/H6))</f>
        <v>3.857142857142857</v>
      </c>
      <c r="J6" s="223"/>
      <c r="K6" s="223">
        <f>E6+1</f>
        <v>9</v>
      </c>
      <c r="L6" s="223">
        <f>F6</f>
        <v>2</v>
      </c>
      <c r="M6" s="223">
        <f>D6+2</f>
        <v>20</v>
      </c>
      <c r="N6" s="223">
        <f>E6</f>
        <v>8</v>
      </c>
      <c r="O6" s="223">
        <f>F6+1</f>
        <v>3</v>
      </c>
      <c r="P6" s="223">
        <f>D6+1</f>
        <v>19</v>
      </c>
      <c r="Q6" s="223"/>
      <c r="R6" s="253">
        <f>IF(ISERROR(($G6+3)/($H6+0)),0,(($G6+3)/($H6+0)))</f>
        <v>4.285714285714286</v>
      </c>
      <c r="S6" s="253">
        <f>($G6+3)/($H6+1)</f>
        <v>3.75</v>
      </c>
      <c r="T6" s="253">
        <f>($G6+3)/($H6+2)</f>
        <v>3.3333333333333335</v>
      </c>
      <c r="U6" s="253">
        <f>($G6+2)/($H6+3)</f>
        <v>2.9</v>
      </c>
      <c r="V6" s="253">
        <f>($G6+1)/($H6+3)</f>
        <v>2.8</v>
      </c>
      <c r="W6" s="253">
        <f>($G6)/($H6+3)</f>
        <v>2.7</v>
      </c>
    </row>
    <row r="7" spans="1:23" s="252" customFormat="1" ht="13.5">
      <c r="A7" s="223">
        <f>'決勝星取'!A11</f>
        <v>1</v>
      </c>
      <c r="B7" s="223" t="str">
        <f>'決勝星取'!B11</f>
        <v>早稲田</v>
      </c>
      <c r="C7" s="223">
        <f>'決勝星取'!AO17</f>
        <v>10</v>
      </c>
      <c r="D7" s="223">
        <f>'決勝星取'!AP17</f>
        <v>19</v>
      </c>
      <c r="E7" s="223">
        <f>'決勝星取'!AS17</f>
        <v>9</v>
      </c>
      <c r="F7" s="223">
        <f>'決勝星取'!AT17</f>
        <v>1</v>
      </c>
      <c r="G7" s="223">
        <f>'決勝星取'!AV17</f>
        <v>28</v>
      </c>
      <c r="H7" s="223">
        <f>'決勝星取'!AW17</f>
        <v>9</v>
      </c>
      <c r="I7" s="253">
        <f>IF(ISERROR(G7/H7),10,(G7/H7))</f>
        <v>3.111111111111111</v>
      </c>
      <c r="J7" s="223"/>
      <c r="K7" s="223">
        <f>E7+1</f>
        <v>10</v>
      </c>
      <c r="L7" s="223">
        <f>F7</f>
        <v>1</v>
      </c>
      <c r="M7" s="223">
        <f>D7+2</f>
        <v>21</v>
      </c>
      <c r="N7" s="223">
        <f>E7</f>
        <v>9</v>
      </c>
      <c r="O7" s="223">
        <f>F7+1</f>
        <v>2</v>
      </c>
      <c r="P7" s="223">
        <f>D7+1</f>
        <v>20</v>
      </c>
      <c r="Q7" s="223"/>
      <c r="R7" s="253">
        <f>IF(ISERROR(($G7+3)/($H7+0)),0,(($G7+3)/($H7+0)))</f>
        <v>3.4444444444444446</v>
      </c>
      <c r="S7" s="253">
        <f>($G7+3)/($H7+1)</f>
        <v>3.1</v>
      </c>
      <c r="T7" s="253">
        <f>($G7+3)/($H7+2)</f>
        <v>2.8181818181818183</v>
      </c>
      <c r="U7" s="253">
        <f>($G7+2)/($H7+3)</f>
        <v>2.5</v>
      </c>
      <c r="V7" s="253">
        <f>($G7+1)/($H7+3)</f>
        <v>2.4166666666666665</v>
      </c>
      <c r="W7" s="253">
        <f>($G7)/($H7+3)</f>
        <v>2.3333333333333335</v>
      </c>
    </row>
    <row r="8" spans="1:23" s="252" customFormat="1" ht="13.5">
      <c r="A8" s="223">
        <f>'決勝星取'!A18</f>
        <v>3</v>
      </c>
      <c r="B8" s="223" t="str">
        <f>'決勝星取'!B18</f>
        <v>日本大</v>
      </c>
      <c r="C8" s="223">
        <f>'決勝星取'!AO24</f>
        <v>10</v>
      </c>
      <c r="D8" s="223">
        <f>'決勝星取'!AP24</f>
        <v>15</v>
      </c>
      <c r="E8" s="223">
        <f>'決勝星取'!AS24</f>
        <v>6</v>
      </c>
      <c r="F8" s="223">
        <f>'決勝星取'!AT24</f>
        <v>4</v>
      </c>
      <c r="G8" s="223">
        <f>'決勝星取'!AV24</f>
        <v>19</v>
      </c>
      <c r="H8" s="223">
        <f>'決勝星取'!AW24</f>
        <v>13</v>
      </c>
      <c r="I8" s="253">
        <f>IF(ISERROR(G8/H8),10,(G8/H8))</f>
        <v>1.4615384615384615</v>
      </c>
      <c r="J8" s="223"/>
      <c r="K8" s="223">
        <f>E8+1</f>
        <v>7</v>
      </c>
      <c r="L8" s="223">
        <f>F8</f>
        <v>4</v>
      </c>
      <c r="M8" s="223">
        <f>D8+2</f>
        <v>17</v>
      </c>
      <c r="N8" s="223">
        <f>E8</f>
        <v>6</v>
      </c>
      <c r="O8" s="223">
        <f>F8+1</f>
        <v>5</v>
      </c>
      <c r="P8" s="223">
        <f>D8+1</f>
        <v>16</v>
      </c>
      <c r="Q8" s="223"/>
      <c r="R8" s="253">
        <f>IF(ISERROR(($G8+3)/($H8+0)),0,(($G8+3)/($H8+0)))</f>
        <v>1.6923076923076923</v>
      </c>
      <c r="S8" s="253">
        <f>($G8+3)/($H8+1)</f>
        <v>1.5714285714285714</v>
      </c>
      <c r="T8" s="253">
        <f>($G8+3)/($H8+2)</f>
        <v>1.4666666666666666</v>
      </c>
      <c r="U8" s="253">
        <f>($G8+2)/($H8+3)</f>
        <v>1.3125</v>
      </c>
      <c r="V8" s="253">
        <f>($G8+1)/($H8+3)</f>
        <v>1.25</v>
      </c>
      <c r="W8" s="253">
        <f>($G8)/($H8+3)</f>
        <v>1.1875</v>
      </c>
    </row>
    <row r="9" spans="1:23" s="252" customFormat="1" ht="13.5">
      <c r="A9" s="223">
        <f>'決勝星取'!A25</f>
        <v>4</v>
      </c>
      <c r="B9" s="223" t="str">
        <f>'決勝星取'!B25</f>
        <v>都留文科</v>
      </c>
      <c r="C9" s="223">
        <f>'決勝星取'!AO31</f>
        <v>10</v>
      </c>
      <c r="D9" s="223">
        <f>'決勝星取'!AP31</f>
        <v>14</v>
      </c>
      <c r="E9" s="223">
        <f>'決勝星取'!AS31</f>
        <v>4</v>
      </c>
      <c r="F9" s="223">
        <f>'決勝星取'!AT31</f>
        <v>6</v>
      </c>
      <c r="G9" s="223">
        <f>'決勝星取'!AV31</f>
        <v>15</v>
      </c>
      <c r="H9" s="223">
        <f>'決勝星取'!AW31</f>
        <v>21</v>
      </c>
      <c r="I9" s="253">
        <f>IF(ISERROR(G9/H9),10,(G9/H9))</f>
        <v>0.7142857142857143</v>
      </c>
      <c r="J9" s="223"/>
      <c r="K9" s="223">
        <f>E9+1</f>
        <v>5</v>
      </c>
      <c r="L9" s="223">
        <f>F9</f>
        <v>6</v>
      </c>
      <c r="M9" s="223">
        <f>D9+2</f>
        <v>16</v>
      </c>
      <c r="N9" s="223">
        <f>E9</f>
        <v>4</v>
      </c>
      <c r="O9" s="223">
        <f>F9+1</f>
        <v>7</v>
      </c>
      <c r="P9" s="223">
        <f>D9+1</f>
        <v>15</v>
      </c>
      <c r="Q9" s="223"/>
      <c r="R9" s="253">
        <f>IF(ISERROR(($G9+3)/($H9+0)),0,(($G9+3)/($H9+0)))</f>
        <v>0.8571428571428571</v>
      </c>
      <c r="S9" s="253">
        <f>($G9+3)/($H9+1)</f>
        <v>0.8181818181818182</v>
      </c>
      <c r="T9" s="253">
        <f>($G9+3)/($H9+2)</f>
        <v>0.782608695652174</v>
      </c>
      <c r="U9" s="253">
        <f>($G9+2)/($H9+3)</f>
        <v>0.7083333333333334</v>
      </c>
      <c r="V9" s="253">
        <f>($G9+1)/($H9+3)</f>
        <v>0.6666666666666666</v>
      </c>
      <c r="W9" s="253">
        <f>($G9)/($H9+3)</f>
        <v>0.625</v>
      </c>
    </row>
    <row r="10" spans="1:23" ht="22.5" customHeight="1">
      <c r="A10" s="463" t="s">
        <v>74</v>
      </c>
      <c r="B10" s="463"/>
      <c r="C10" s="463"/>
      <c r="D10" s="463"/>
      <c r="E10" s="463"/>
      <c r="F10" s="463"/>
      <c r="G10" s="463"/>
      <c r="H10" s="463"/>
      <c r="I10" s="463"/>
      <c r="J10" s="463"/>
      <c r="K10" s="463"/>
      <c r="L10" s="463"/>
      <c r="M10" s="463"/>
      <c r="N10" s="463"/>
      <c r="O10" s="463"/>
      <c r="P10" s="463"/>
      <c r="Q10" s="463"/>
      <c r="R10" s="463"/>
      <c r="S10" s="463"/>
      <c r="T10" s="463"/>
      <c r="U10" s="463"/>
      <c r="V10" s="463"/>
      <c r="W10" s="463"/>
    </row>
    <row r="11" spans="1:23" ht="13.5">
      <c r="A11" s="23"/>
      <c r="B11" s="23"/>
      <c r="C11" s="23"/>
      <c r="D11" s="23"/>
      <c r="E11" s="23"/>
      <c r="F11" s="23"/>
      <c r="G11" s="23"/>
      <c r="H11" s="23"/>
      <c r="I11" s="21"/>
      <c r="J11" s="23"/>
      <c r="K11" s="425" t="s">
        <v>77</v>
      </c>
      <c r="L11" s="425"/>
      <c r="M11" s="425"/>
      <c r="N11" s="425" t="s">
        <v>78</v>
      </c>
      <c r="O11" s="425"/>
      <c r="P11" s="425"/>
      <c r="Q11" s="23"/>
      <c r="R11" s="426" t="s">
        <v>79</v>
      </c>
      <c r="S11" s="426"/>
      <c r="T11" s="426"/>
      <c r="U11" s="426"/>
      <c r="V11" s="426"/>
      <c r="W11" s="426"/>
    </row>
    <row r="12" spans="1:23" ht="13.5">
      <c r="A12" s="22" t="s">
        <v>20</v>
      </c>
      <c r="B12" s="22" t="s">
        <v>19</v>
      </c>
      <c r="C12" s="22" t="s">
        <v>0</v>
      </c>
      <c r="D12" s="22" t="s">
        <v>1</v>
      </c>
      <c r="E12" s="22" t="s">
        <v>2</v>
      </c>
      <c r="F12" s="22" t="s">
        <v>3</v>
      </c>
      <c r="G12" s="22" t="s">
        <v>4</v>
      </c>
      <c r="H12" s="22" t="s">
        <v>5</v>
      </c>
      <c r="I12" s="24" t="s">
        <v>9</v>
      </c>
      <c r="J12" s="23"/>
      <c r="K12" s="22" t="s">
        <v>2</v>
      </c>
      <c r="L12" s="22" t="s">
        <v>3</v>
      </c>
      <c r="M12" s="22" t="s">
        <v>1</v>
      </c>
      <c r="N12" s="22" t="s">
        <v>2</v>
      </c>
      <c r="O12" s="22" t="s">
        <v>3</v>
      </c>
      <c r="P12" s="22" t="s">
        <v>1</v>
      </c>
      <c r="Q12" s="22"/>
      <c r="R12" s="327" t="s">
        <v>80</v>
      </c>
      <c r="S12" s="327" t="s">
        <v>81</v>
      </c>
      <c r="T12" s="327" t="s">
        <v>82</v>
      </c>
      <c r="U12" s="327" t="s">
        <v>83</v>
      </c>
      <c r="V12" s="327" t="s">
        <v>84</v>
      </c>
      <c r="W12" s="327" t="s">
        <v>85</v>
      </c>
    </row>
    <row r="13" spans="1:23" s="252" customFormat="1" ht="13.5">
      <c r="A13" s="223">
        <f>'決勝星取'!A42</f>
        <v>7</v>
      </c>
      <c r="B13" s="223" t="str">
        <f>'決勝星取'!B42</f>
        <v>桜美林</v>
      </c>
      <c r="C13" s="223">
        <f>'決勝星取'!AO48</f>
        <v>10</v>
      </c>
      <c r="D13" s="223">
        <f>'決勝星取'!AP48</f>
        <v>12</v>
      </c>
      <c r="E13" s="223">
        <f>'決勝星取'!AS48</f>
        <v>3</v>
      </c>
      <c r="F13" s="223">
        <f>'決勝星取'!AT48</f>
        <v>7</v>
      </c>
      <c r="G13" s="223">
        <f>'決勝星取'!AV48</f>
        <v>16</v>
      </c>
      <c r="H13" s="223">
        <f>'決勝星取'!AW48</f>
        <v>22</v>
      </c>
      <c r="I13" s="253">
        <f>IF(ISERROR(G13/H13),10,(G13/H13))</f>
        <v>0.7272727272727273</v>
      </c>
      <c r="J13" s="223"/>
      <c r="K13" s="223">
        <f>E13+1</f>
        <v>4</v>
      </c>
      <c r="L13" s="223">
        <f>F13</f>
        <v>7</v>
      </c>
      <c r="M13" s="223">
        <f>D13+2</f>
        <v>14</v>
      </c>
      <c r="N13" s="223">
        <f>E13</f>
        <v>3</v>
      </c>
      <c r="O13" s="223">
        <f>F13+1</f>
        <v>8</v>
      </c>
      <c r="P13" s="223">
        <f>D13+1</f>
        <v>13</v>
      </c>
      <c r="Q13" s="223"/>
      <c r="R13" s="253">
        <f>IF(ISERROR(($G13+3)/($H13+0)),0,(($G13+3)/($H13+0)))</f>
        <v>0.8636363636363636</v>
      </c>
      <c r="S13" s="253">
        <f>($G13+3)/($H13+1)</f>
        <v>0.8260869565217391</v>
      </c>
      <c r="T13" s="253">
        <f>($G13+3)/($H13+2)</f>
        <v>0.7916666666666666</v>
      </c>
      <c r="U13" s="253">
        <f>($G13+2)/($H13+3)</f>
        <v>0.72</v>
      </c>
      <c r="V13" s="253">
        <f>($G13+1)/($H13+3)</f>
        <v>0.68</v>
      </c>
      <c r="W13" s="253">
        <f>($G13)/($H13+3)</f>
        <v>0.64</v>
      </c>
    </row>
    <row r="14" spans="1:23" s="252" customFormat="1" ht="13.5">
      <c r="A14" s="223">
        <f>'決勝星取'!A35</f>
        <v>5</v>
      </c>
      <c r="B14" s="223" t="str">
        <f>'決勝星取'!B35</f>
        <v>大東文化</v>
      </c>
      <c r="C14" s="223">
        <f>'決勝星取'!AO41</f>
        <v>10</v>
      </c>
      <c r="D14" s="223">
        <f>'決勝星取'!AP41</f>
        <v>15</v>
      </c>
      <c r="E14" s="223">
        <f>'決勝星取'!AS41</f>
        <v>5</v>
      </c>
      <c r="F14" s="223">
        <f>'決勝星取'!AT41</f>
        <v>5</v>
      </c>
      <c r="G14" s="223">
        <f>'決勝星取'!AV41</f>
        <v>22</v>
      </c>
      <c r="H14" s="223">
        <f>'決勝星取'!AW41</f>
        <v>17</v>
      </c>
      <c r="I14" s="253">
        <f>IF(ISERROR(G14/H14),10,(G14/H14))</f>
        <v>1.2941176470588236</v>
      </c>
      <c r="J14" s="223"/>
      <c r="K14" s="223">
        <f>E14+1</f>
        <v>6</v>
      </c>
      <c r="L14" s="223">
        <f>F14</f>
        <v>5</v>
      </c>
      <c r="M14" s="223">
        <f>D14+2</f>
        <v>17</v>
      </c>
      <c r="N14" s="223">
        <f>E14</f>
        <v>5</v>
      </c>
      <c r="O14" s="223">
        <f>F14+1</f>
        <v>6</v>
      </c>
      <c r="P14" s="223">
        <f>D14+1</f>
        <v>16</v>
      </c>
      <c r="Q14" s="223"/>
      <c r="R14" s="253">
        <f>IF(ISERROR(($G14+3)/($H14+0)),0,(($G14+3)/($H14+0)))</f>
        <v>1.4705882352941178</v>
      </c>
      <c r="S14" s="253">
        <f>($G14+3)/($H14+1)</f>
        <v>1.3888888888888888</v>
      </c>
      <c r="T14" s="253">
        <f>($G14+3)/($H14+2)</f>
        <v>1.3157894736842106</v>
      </c>
      <c r="U14" s="253">
        <f>($G14+2)/($H14+3)</f>
        <v>1.2</v>
      </c>
      <c r="V14" s="253">
        <f>($G14+1)/($H14+3)</f>
        <v>1.15</v>
      </c>
      <c r="W14" s="253">
        <f>($G14)/($H14+3)</f>
        <v>1.1</v>
      </c>
    </row>
    <row r="15" spans="1:23" s="252" customFormat="1" ht="13.5">
      <c r="A15" s="223">
        <f>'決勝星取'!A49</f>
        <v>6</v>
      </c>
      <c r="B15" s="223" t="str">
        <f>'決勝星取'!B49</f>
        <v>白鷗大</v>
      </c>
      <c r="C15" s="223">
        <f>'決勝星取'!AO55</f>
        <v>10</v>
      </c>
      <c r="D15" s="223">
        <f>'決勝星取'!AP55</f>
        <v>15</v>
      </c>
      <c r="E15" s="223">
        <f>'決勝星取'!AS55</f>
        <v>4</v>
      </c>
      <c r="F15" s="223">
        <f>'決勝星取'!AT55</f>
        <v>6</v>
      </c>
      <c r="G15" s="223">
        <f>'決勝星取'!AV55</f>
        <v>12</v>
      </c>
      <c r="H15" s="223">
        <f>'決勝星取'!AW55</f>
        <v>23</v>
      </c>
      <c r="I15" s="253">
        <f>IF(ISERROR(G15/H15),10,(G15/H15))</f>
        <v>0.5217391304347826</v>
      </c>
      <c r="J15" s="223"/>
      <c r="K15" s="223">
        <f>E15+1</f>
        <v>5</v>
      </c>
      <c r="L15" s="223">
        <f>F15</f>
        <v>6</v>
      </c>
      <c r="M15" s="223">
        <f>D15+2</f>
        <v>17</v>
      </c>
      <c r="N15" s="223">
        <f>E15</f>
        <v>4</v>
      </c>
      <c r="O15" s="223">
        <f>F15+1</f>
        <v>7</v>
      </c>
      <c r="P15" s="223">
        <f>D15+1</f>
        <v>16</v>
      </c>
      <c r="Q15" s="223"/>
      <c r="R15" s="253">
        <f>IF(ISERROR(($G15+3)/($H15+0)),0,(($G15+3)/($H15+0)))</f>
        <v>0.6521739130434783</v>
      </c>
      <c r="S15" s="253">
        <f>($G15+3)/($H15+1)</f>
        <v>0.625</v>
      </c>
      <c r="T15" s="253">
        <f>($G15+3)/($H15+2)</f>
        <v>0.6</v>
      </c>
      <c r="U15" s="253">
        <f>($G15+2)/($H15+3)</f>
        <v>0.5384615384615384</v>
      </c>
      <c r="V15" s="253">
        <f>($G15+1)/($H15+3)</f>
        <v>0.5</v>
      </c>
      <c r="W15" s="253">
        <f>($G15)/($H15+3)</f>
        <v>0.46153846153846156</v>
      </c>
    </row>
    <row r="16" spans="1:23" s="252" customFormat="1" ht="13.5">
      <c r="A16" s="223">
        <f>'決勝星取'!A56</f>
        <v>8</v>
      </c>
      <c r="B16" s="223" t="str">
        <f>'決勝星取'!B56</f>
        <v>立教大</v>
      </c>
      <c r="C16" s="223">
        <f>'決勝星取'!AO62</f>
        <v>10</v>
      </c>
      <c r="D16" s="223">
        <f>'決勝星取'!AP62</f>
        <v>12</v>
      </c>
      <c r="E16" s="223">
        <f>'決勝星取'!AS62</f>
        <v>0</v>
      </c>
      <c r="F16" s="223">
        <f>'決勝星取'!AT62</f>
        <v>10</v>
      </c>
      <c r="G16" s="223">
        <f>'決勝星取'!AV62</f>
        <v>1</v>
      </c>
      <c r="H16" s="223">
        <f>'決勝星取'!AW62</f>
        <v>30</v>
      </c>
      <c r="I16" s="253">
        <f>IF(ISERROR(G16/H16),10,(G16/H16))</f>
        <v>0.03333333333333333</v>
      </c>
      <c r="J16" s="223"/>
      <c r="K16" s="223">
        <f>E16+1</f>
        <v>1</v>
      </c>
      <c r="L16" s="223">
        <f>F16</f>
        <v>10</v>
      </c>
      <c r="M16" s="223">
        <f>D16+2</f>
        <v>14</v>
      </c>
      <c r="N16" s="223">
        <f>E16</f>
        <v>0</v>
      </c>
      <c r="O16" s="223">
        <f>F16+1</f>
        <v>11</v>
      </c>
      <c r="P16" s="223">
        <f>D16+1</f>
        <v>13</v>
      </c>
      <c r="Q16" s="223"/>
      <c r="R16" s="253">
        <f>IF(ISERROR(($G16+3)/($H16+0)),0,(($G16+3)/($H16+0)))</f>
        <v>0.13333333333333333</v>
      </c>
      <c r="S16" s="253">
        <f>($G16+3)/($H16+1)</f>
        <v>0.12903225806451613</v>
      </c>
      <c r="T16" s="253">
        <f>($G16+3)/($H16+2)</f>
        <v>0.125</v>
      </c>
      <c r="U16" s="253">
        <f>($G16+2)/($H16+3)</f>
        <v>0.09090909090909091</v>
      </c>
      <c r="V16" s="253">
        <f>($G16+1)/($H16+3)</f>
        <v>0.06060606060606061</v>
      </c>
      <c r="W16" s="253">
        <f>($G16)/($H16+3)</f>
        <v>0.030303030303030304</v>
      </c>
    </row>
    <row r="22" ht="13.5">
      <c r="B22" s="252"/>
    </row>
  </sheetData>
  <sheetProtection/>
  <mergeCells count="8">
    <mergeCell ref="K11:M11"/>
    <mergeCell ref="N11:P11"/>
    <mergeCell ref="R11:W11"/>
    <mergeCell ref="A10:W10"/>
    <mergeCell ref="A3:W3"/>
    <mergeCell ref="K4:M4"/>
    <mergeCell ref="N4:P4"/>
    <mergeCell ref="R4:W4"/>
  </mergeCells>
  <printOptions/>
  <pageMargins left="0.787" right="0.787" top="0.984" bottom="0.984" header="0.512" footer="0.512"/>
  <pageSetup horizontalDpi="300" verticalDpi="3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Microsoft Office ユーザー</cp:lastModifiedBy>
  <cp:lastPrinted>2017-10-18T12:44:24Z</cp:lastPrinted>
  <dcterms:created xsi:type="dcterms:W3CDTF">2000-04-09T00:34:30Z</dcterms:created>
  <dcterms:modified xsi:type="dcterms:W3CDTF">2017-10-18T12:44:30Z</dcterms:modified>
  <cp:category/>
  <cp:version/>
  <cp:contentType/>
  <cp:contentStatus/>
</cp:coreProperties>
</file>